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4 debv\Censo Escolar 2024--Informe INICIAL\FORMULARIOS\IPEC-CINDEA\"/>
    </mc:Choice>
  </mc:AlternateContent>
  <xr:revisionPtr revIDLastSave="0" documentId="13_ncr:1_{D53DA620-B0BA-4BBD-8BD1-1ACA927BE5EF}" xr6:coauthVersionLast="47" xr6:coauthVersionMax="47" xr10:uidLastSave="{00000000-0000-0000-0000-000000000000}"/>
  <workbookProtection workbookAlgorithmName="SHA-512" workbookHashValue="Vqj2riPom7/TVxapdMLh6RTNiALYLnJrYGD3hBYSp9/JJNFyIZMItUe94OqQdjOA/ydaf45v1orBzGT86xn++A==" workbookSaltValue="bw/4a9m4HmqCaT7H8hXEZA==" workbookSpinCount="100000" lockStructure="1"/>
  <bookViews>
    <workbookView xWindow="-120" yWindow="-16320" windowWidth="29040" windowHeight="15720" tabRatio="740" firstSheet="5" activeTab="5" xr2:uid="{00000000-000D-0000-FFFF-FFFF00000000}"/>
  </bookViews>
  <sheets>
    <sheet name="Hoja4" sheetId="110" state="hidden" r:id="rId1"/>
    <sheet name="CENTROS" sheetId="107" state="hidden" r:id="rId2"/>
    <sheet name="CENTROS (2)" sheetId="108" state="hidden" r:id="rId3"/>
    <sheet name="nombres" sheetId="109" state="hidden" r:id="rId4"/>
    <sheet name="ubicacion" sheetId="82" state="hidden" r:id="rId5"/>
    <sheet name="Portada" sheetId="83" r:id="rId6"/>
    <sheet name="CUADRO 1" sheetId="78" r:id="rId7"/>
    <sheet name="CUADRO 2" sheetId="93" r:id="rId8"/>
    <sheet name="CUADRO 3" sheetId="95" r:id="rId9"/>
    <sheet name="CUADRO 4.1" sheetId="88" r:id="rId10"/>
    <sheet name="CUADRO 4.2" sheetId="104" r:id="rId11"/>
    <sheet name="CUADRO 5" sheetId="89" r:id="rId12"/>
    <sheet name="CUADRO 6" sheetId="90" r:id="rId13"/>
    <sheet name="CUADRO 7" sheetId="91" r:id="rId14"/>
    <sheet name="CUADRO 8" sheetId="100" r:id="rId15"/>
    <sheet name="CUADRO 9" sheetId="101" r:id="rId16"/>
    <sheet name="CUADRO 10" sheetId="105" r:id="rId17"/>
    <sheet name="CUADRO 11" sheetId="106" r:id="rId18"/>
  </sheets>
  <definedNames>
    <definedName name="_0000">nombres!$B$2</definedName>
    <definedName name="_4827">nombres!$B$3</definedName>
    <definedName name="_4828">nombres!$B$4</definedName>
    <definedName name="_4834">nombres!$B$5</definedName>
    <definedName name="_4852">nombres!$B$6:$B$7</definedName>
    <definedName name="_4873">nombres!$B$8:$B$8</definedName>
    <definedName name="_4885">nombres!$B$9</definedName>
    <definedName name="_4895">nombres!$B$10:$B$14</definedName>
    <definedName name="_4897">nombres!$B$15:$B$17</definedName>
    <definedName name="_4911">nombres!$B$18:$B$20</definedName>
    <definedName name="_5101">nombres!$B$21:$B$21</definedName>
    <definedName name="_5280">nombres!$B$22:$B$26</definedName>
    <definedName name="_5281">nombres!$B$27</definedName>
    <definedName name="_5282">nombres!$B$28:$B$33</definedName>
    <definedName name="_5283">nombres!$B$34:$B$36</definedName>
    <definedName name="_5676">nombres!$B$37:$B$38</definedName>
    <definedName name="_5686">nombres!$B$39:$B$41</definedName>
    <definedName name="_5687">nombres!$B$42:$B$49</definedName>
    <definedName name="_5688">nombres!$B$50:$B$54</definedName>
    <definedName name="_5746">nombres!$B$55:$B$56</definedName>
    <definedName name="_5835">nombres!$B$57:$B$58</definedName>
    <definedName name="_5888">nombres!$B$59:$B$60</definedName>
    <definedName name="_5889">nombres!$B$61:$B$64</definedName>
    <definedName name="_5980">nombres!$B$65:$B$65</definedName>
    <definedName name="_6015">nombres!$B$66:$B$67</definedName>
    <definedName name="_6221">nombres!$B$68:$B$71</definedName>
    <definedName name="_6268">nombres!$B$72:$B$73</definedName>
    <definedName name="_6499">nombres!$B$74:$B$78</definedName>
    <definedName name="_6511">nombres!$B$79:$B$83</definedName>
    <definedName name="_6513">nombres!$B$84</definedName>
    <definedName name="_6515">nombres!$B$85</definedName>
    <definedName name="_6516">nombres!$B$86</definedName>
    <definedName name="_6517">nombres!$B$87:$B$89</definedName>
    <definedName name="_6518">nombres!$B$90:$B$91</definedName>
    <definedName name="_6519">nombres!$B$92:$B$94</definedName>
    <definedName name="_6520">nombres!$B$95:$B$96</definedName>
    <definedName name="_6521">nombres!$B$97:$B$99</definedName>
    <definedName name="_6522">nombres!$B$100</definedName>
    <definedName name="_6539">nombres!$B$101:$B$101</definedName>
    <definedName name="_6541">nombres!$B$102:$B$102</definedName>
    <definedName name="_6552">nombres!$B$103:$B$104</definedName>
    <definedName name="_6572">nombres!$B$105:$B$106</definedName>
    <definedName name="_6573">nombres!$B$107:$B$109</definedName>
    <definedName name="_6585">nombres!$B$110:$B$112</definedName>
    <definedName name="_6586">nombres!$B$113:$B$116</definedName>
    <definedName name="_6587">nombres!$B$117</definedName>
    <definedName name="_6626">nombres!$B$118</definedName>
    <definedName name="_6627">nombres!$B$119:$B$120</definedName>
    <definedName name="_6628">nombres!$B$121</definedName>
    <definedName name="_6629">nombres!$B$122:$B$126</definedName>
    <definedName name="_6668">nombres!$B$127:$B$129</definedName>
    <definedName name="_6669">nombres!$B$130:$B$131</definedName>
    <definedName name="_6670">nombres!$B$132:$B$137</definedName>
    <definedName name="_6671">nombres!$B$138:$B$141</definedName>
    <definedName name="_6672">nombres!$B$142</definedName>
    <definedName name="_6673">nombres!$B$143</definedName>
    <definedName name="_6674">nombres!$B$144:$B$146</definedName>
    <definedName name="_6675">nombres!$B$147</definedName>
    <definedName name="_6720">nombres!$B$148:$B$150</definedName>
    <definedName name="_6721">nombres!$B$151:$B$153</definedName>
    <definedName name="_6722">nombres!$B$154:$B$158</definedName>
    <definedName name="_6723">nombres!$B$159</definedName>
    <definedName name="_6724">nombres!$B$160</definedName>
    <definedName name="_6725">nombres!$B$161:$B$162</definedName>
    <definedName name="_6726">nombres!$B$163</definedName>
    <definedName name="_6727">nombres!$B$164:$B$164</definedName>
    <definedName name="_6728">nombres!$B$165:$B$166</definedName>
    <definedName name="_6729">nombres!$B$167:$B$169</definedName>
    <definedName name="_6730">nombres!$B$170:$B$173</definedName>
    <definedName name="_6731">nombres!$B$174:$B$177</definedName>
    <definedName name="_6732">nombres!$B$178:$B$180</definedName>
    <definedName name="_6733">nombres!$B$181</definedName>
    <definedName name="_6734">nombres!$B$182</definedName>
    <definedName name="_6735">nombres!$B$183</definedName>
    <definedName name="_6736">nombres!$B$184:$B$185</definedName>
    <definedName name="_6737">nombres!$B$186:$B$189</definedName>
    <definedName name="_6741">nombres!$B$190</definedName>
    <definedName name="_6797">nombres!$B$191</definedName>
    <definedName name="_6798">nombres!$B$192</definedName>
    <definedName name="_6799">nombres!$B$193</definedName>
    <definedName name="_6800">nombres!$B$194</definedName>
    <definedName name="_6801">nombres!$B$195</definedName>
    <definedName name="_6831">nombres!$B$196</definedName>
    <definedName name="_6832">nombres!$B$197</definedName>
    <definedName name="_6833">nombres!$B$198</definedName>
    <definedName name="_6843">nombres!$B$199</definedName>
    <definedName name="_6844">nombres!$B$200</definedName>
    <definedName name="_6845">nombres!$B$201</definedName>
    <definedName name="_6846">nombres!$B$202</definedName>
    <definedName name="_6847">nombres!$B$203</definedName>
    <definedName name="_6946">nombres!$B$204</definedName>
    <definedName name="_7029">nombres!$B$205:$B$206</definedName>
    <definedName name="_xlnm._FilterDatabase" localSheetId="1" hidden="1">CENTROS!$A$2:$X$207</definedName>
    <definedName name="_xlnm._FilterDatabase" localSheetId="2" hidden="1">'CENTROS (2)'!$A$2:$K$97</definedName>
    <definedName name="_xlnm._FilterDatabase" localSheetId="3" hidden="1">nombres!$A$1:$T$202</definedName>
    <definedName name="_xlnm.Print_Area" localSheetId="6">'CUADRO 1'!$C$1:$F$23</definedName>
    <definedName name="_xlnm.Print_Area" localSheetId="16">'CUADRO 10'!$C$1:$G$20</definedName>
    <definedName name="_xlnm.Print_Area" localSheetId="17">'CUADRO 11'!$C$1:$L$19</definedName>
    <definedName name="_xlnm.Print_Area" localSheetId="7">'CUADRO 2'!$C$1:$I$38</definedName>
    <definedName name="_xlnm.Print_Area" localSheetId="8">'CUADRO 3'!$B$1:$N$41</definedName>
    <definedName name="_xlnm.Print_Area" localSheetId="9">'CUADRO 4.1'!$C$1:$AA$37</definedName>
    <definedName name="_xlnm.Print_Area" localSheetId="10">'CUADRO 4.2'!$C$1:$O$38</definedName>
    <definedName name="_xlnm.Print_Area" localSheetId="11">'CUADRO 5'!$C$1:$J$17</definedName>
    <definedName name="_xlnm.Print_Area" localSheetId="12">'CUADRO 6'!$C$1:$G$68</definedName>
    <definedName name="_xlnm.Print_Area" localSheetId="13">'CUADRO 7'!$C$1:$O$45</definedName>
    <definedName name="_xlnm.Print_Area" localSheetId="14">'CUADRO 8'!$D$1:$G$73</definedName>
    <definedName name="_xlnm.Print_Area" localSheetId="15">'CUADRO 9'!$C$1:$G$38</definedName>
    <definedName name="_xlnm.Print_Area" localSheetId="5">Portada!$C$2:$F$39</definedName>
    <definedName name="CINDEA">'CENTROS (2)'!$C$3:$D$99</definedName>
    <definedName name="COODIGO">nombres!$O$2:$O$93</definedName>
    <definedName name="DATOS">CENTROS!$A$2:$X$207</definedName>
    <definedName name="marca">'CUADRO 8'!$I$8</definedName>
    <definedName name="prov">ubicacion!$A$2:$B$492</definedName>
    <definedName name="sino">'CUADRO 8'!$I$5:$I$6</definedName>
    <definedName name="sino1">'CUADRO 8'!$J$5:$J$7</definedName>
    <definedName name="_xlnm.Print_Titles" localSheetId="7">'CUADRO 2'!$4:$4</definedName>
    <definedName name="ubic">ubicacion!$D$2:$D$492</definedName>
    <definedName name="ubicac">ubicacion!$D$2:$E$492</definedName>
  </definedNames>
  <calcPr calcId="191029"/>
  <pivotCaches>
    <pivotCache cacheId="0" r:id="rId1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00" l="1"/>
  <c r="G22" i="100"/>
  <c r="G20" i="100"/>
  <c r="G18" i="100"/>
  <c r="G17" i="100"/>
  <c r="E17" i="100"/>
  <c r="G16" i="100"/>
  <c r="L11" i="106"/>
  <c r="E10" i="106"/>
  <c r="D10" i="106"/>
  <c r="L10" i="106" s="1"/>
  <c r="E9" i="106"/>
  <c r="D9" i="106"/>
  <c r="L9" i="106" s="1"/>
  <c r="E8" i="106"/>
  <c r="L8" i="106" s="1"/>
  <c r="D8" i="106"/>
  <c r="E7" i="106"/>
  <c r="D7" i="106"/>
  <c r="L7" i="106" s="1"/>
  <c r="E6" i="106"/>
  <c r="D6" i="106"/>
  <c r="L6" i="106" s="1"/>
  <c r="B27" i="83"/>
  <c r="B28" i="83" s="1"/>
  <c r="B29" i="83" s="1"/>
  <c r="B30" i="83" s="1"/>
  <c r="B31" i="83" s="1"/>
  <c r="B32" i="83" s="1"/>
  <c r="B33" i="83" s="1"/>
  <c r="B34" i="83" s="1"/>
  <c r="D17" i="101" l="1"/>
  <c r="D23" i="101"/>
  <c r="C26" i="101" l="1"/>
  <c r="C27" i="101"/>
  <c r="C25" i="101"/>
  <c r="D19" i="83"/>
  <c r="E61" i="100"/>
  <c r="G60" i="100"/>
  <c r="G53" i="100"/>
  <c r="G45" i="100"/>
  <c r="G32" i="100"/>
  <c r="G26" i="100"/>
  <c r="G14" i="100"/>
  <c r="G13" i="100"/>
  <c r="G12" i="100"/>
  <c r="G11" i="100"/>
  <c r="G10" i="100"/>
  <c r="G5" i="100"/>
  <c r="D14" i="78"/>
  <c r="D13" i="78"/>
  <c r="F12" i="78"/>
  <c r="E12" i="78"/>
  <c r="D12" i="78" s="1"/>
  <c r="G9" i="83" l="1"/>
  <c r="O4" i="109" l="1"/>
  <c r="O5" i="109"/>
  <c r="O6" i="109"/>
  <c r="O7" i="109"/>
  <c r="O8" i="109"/>
  <c r="O9" i="109"/>
  <c r="O10" i="109"/>
  <c r="O11" i="109"/>
  <c r="O12" i="109"/>
  <c r="O13" i="109"/>
  <c r="O14" i="109"/>
  <c r="O15" i="109"/>
  <c r="O16" i="109"/>
  <c r="O17" i="109"/>
  <c r="O18" i="109"/>
  <c r="O19" i="109"/>
  <c r="O20" i="109"/>
  <c r="O21" i="109"/>
  <c r="O22" i="109"/>
  <c r="O23" i="109"/>
  <c r="O24" i="109"/>
  <c r="O25" i="109"/>
  <c r="O26" i="109"/>
  <c r="O27" i="109"/>
  <c r="O28" i="109"/>
  <c r="O29" i="109"/>
  <c r="O30" i="109"/>
  <c r="O31" i="109"/>
  <c r="O32" i="109"/>
  <c r="O33" i="109"/>
  <c r="O34" i="109"/>
  <c r="O35" i="109"/>
  <c r="O36" i="109"/>
  <c r="O37" i="109"/>
  <c r="O38" i="109"/>
  <c r="O39" i="109"/>
  <c r="O40" i="109"/>
  <c r="O41" i="109"/>
  <c r="O42" i="109"/>
  <c r="O43" i="109"/>
  <c r="O44" i="109"/>
  <c r="O45" i="109"/>
  <c r="O46" i="109"/>
  <c r="O47" i="109"/>
  <c r="O48" i="109"/>
  <c r="O49" i="109"/>
  <c r="O50" i="109"/>
  <c r="O51" i="109"/>
  <c r="O52" i="109"/>
  <c r="O53" i="109"/>
  <c r="O54" i="109"/>
  <c r="O55" i="109"/>
  <c r="O56" i="109"/>
  <c r="O57" i="109"/>
  <c r="O58" i="109"/>
  <c r="O59" i="109"/>
  <c r="O60" i="109"/>
  <c r="O61" i="109"/>
  <c r="O62" i="109"/>
  <c r="O63" i="109"/>
  <c r="O64" i="109"/>
  <c r="O65" i="109"/>
  <c r="O66" i="109"/>
  <c r="O67" i="109"/>
  <c r="O68" i="109"/>
  <c r="O69" i="109"/>
  <c r="O70" i="109"/>
  <c r="O71" i="109"/>
  <c r="O72" i="109"/>
  <c r="O73" i="109"/>
  <c r="O74" i="109"/>
  <c r="O75" i="109"/>
  <c r="O76" i="109"/>
  <c r="O77" i="109"/>
  <c r="O78" i="109"/>
  <c r="O79" i="109"/>
  <c r="O80" i="109"/>
  <c r="O81" i="109"/>
  <c r="O82" i="109"/>
  <c r="O83" i="109"/>
  <c r="O84" i="109"/>
  <c r="O85" i="109"/>
  <c r="O86" i="109"/>
  <c r="O87" i="109"/>
  <c r="O88" i="109"/>
  <c r="O89" i="109"/>
  <c r="O90" i="109"/>
  <c r="O91" i="109"/>
  <c r="O92" i="109"/>
  <c r="O93" i="109"/>
  <c r="O2" i="109"/>
  <c r="H203" i="109"/>
  <c r="H204" i="109"/>
  <c r="H205" i="109"/>
  <c r="H206" i="109"/>
  <c r="H177" i="109"/>
  <c r="H178" i="109"/>
  <c r="H179" i="109"/>
  <c r="H180" i="109"/>
  <c r="H181" i="109"/>
  <c r="H182" i="109"/>
  <c r="H183" i="109"/>
  <c r="H184" i="109"/>
  <c r="H185" i="109"/>
  <c r="H186" i="109"/>
  <c r="H187" i="109"/>
  <c r="H188" i="109"/>
  <c r="H189" i="109"/>
  <c r="H190" i="109"/>
  <c r="H191" i="109"/>
  <c r="H192" i="109"/>
  <c r="H193" i="109"/>
  <c r="H194" i="109"/>
  <c r="H195" i="109"/>
  <c r="H196" i="109"/>
  <c r="H197" i="109"/>
  <c r="H198" i="109"/>
  <c r="H199" i="109"/>
  <c r="H200" i="109"/>
  <c r="H201" i="109"/>
  <c r="H202" i="109"/>
  <c r="H174" i="109"/>
  <c r="H175" i="109"/>
  <c r="H176" i="109"/>
  <c r="H171" i="109"/>
  <c r="H172" i="109"/>
  <c r="H173" i="109"/>
  <c r="H155" i="109"/>
  <c r="H156" i="109"/>
  <c r="H157" i="109"/>
  <c r="H158" i="109"/>
  <c r="H159" i="109"/>
  <c r="H160" i="109"/>
  <c r="H161" i="109"/>
  <c r="H162" i="109"/>
  <c r="H163" i="109"/>
  <c r="H164" i="109"/>
  <c r="H165" i="109"/>
  <c r="H166" i="109"/>
  <c r="H167" i="109"/>
  <c r="H168" i="109"/>
  <c r="H169" i="109"/>
  <c r="H170" i="109"/>
  <c r="H108" i="109"/>
  <c r="H109" i="109"/>
  <c r="H110" i="109"/>
  <c r="H111" i="109"/>
  <c r="H112" i="109"/>
  <c r="H113" i="109"/>
  <c r="H114" i="109"/>
  <c r="H115" i="109"/>
  <c r="H116" i="109"/>
  <c r="H117" i="109"/>
  <c r="H118" i="109"/>
  <c r="H119" i="109"/>
  <c r="H120" i="109"/>
  <c r="H121" i="109"/>
  <c r="H122" i="109"/>
  <c r="H123" i="109"/>
  <c r="H124" i="109"/>
  <c r="H125" i="109"/>
  <c r="H126" i="109"/>
  <c r="H127" i="109"/>
  <c r="H128" i="109"/>
  <c r="H129" i="109"/>
  <c r="H130" i="109"/>
  <c r="H131" i="109"/>
  <c r="H132" i="109"/>
  <c r="H133" i="109"/>
  <c r="H134" i="109"/>
  <c r="H135" i="109"/>
  <c r="H136" i="109"/>
  <c r="H137" i="109"/>
  <c r="H138" i="109"/>
  <c r="H139" i="109"/>
  <c r="H140" i="109"/>
  <c r="H141" i="109"/>
  <c r="H142" i="109"/>
  <c r="H143" i="109"/>
  <c r="H144" i="109"/>
  <c r="H145" i="109"/>
  <c r="H146" i="109"/>
  <c r="H147" i="109"/>
  <c r="H148" i="109"/>
  <c r="H149" i="109"/>
  <c r="H150" i="109"/>
  <c r="H151" i="109"/>
  <c r="H152" i="109"/>
  <c r="H153" i="109"/>
  <c r="H154" i="109"/>
  <c r="H30" i="109"/>
  <c r="H31" i="109"/>
  <c r="H32" i="109"/>
  <c r="H33" i="109"/>
  <c r="H34" i="109"/>
  <c r="H35" i="109"/>
  <c r="H36" i="109"/>
  <c r="H37" i="109"/>
  <c r="H38" i="109"/>
  <c r="H39" i="109"/>
  <c r="H40" i="109"/>
  <c r="H41" i="109"/>
  <c r="H42" i="109"/>
  <c r="H43" i="109"/>
  <c r="H44" i="109"/>
  <c r="H45" i="109"/>
  <c r="H46" i="109"/>
  <c r="H47" i="109"/>
  <c r="H48" i="109"/>
  <c r="H49" i="109"/>
  <c r="H50" i="109"/>
  <c r="H51" i="109"/>
  <c r="H52" i="109"/>
  <c r="H53" i="109"/>
  <c r="H54" i="109"/>
  <c r="H55" i="109"/>
  <c r="H56" i="109"/>
  <c r="H57" i="109"/>
  <c r="H58" i="109"/>
  <c r="H59" i="109"/>
  <c r="H60" i="109"/>
  <c r="H61" i="109"/>
  <c r="H62" i="109"/>
  <c r="H63" i="109"/>
  <c r="H64" i="109"/>
  <c r="H65" i="109"/>
  <c r="H66" i="109"/>
  <c r="H67" i="109"/>
  <c r="H68" i="109"/>
  <c r="H69" i="109"/>
  <c r="H70" i="109"/>
  <c r="H71" i="109"/>
  <c r="H72" i="109"/>
  <c r="H73" i="109"/>
  <c r="H74" i="109"/>
  <c r="H75" i="109"/>
  <c r="H76" i="109"/>
  <c r="H77" i="109"/>
  <c r="H78" i="109"/>
  <c r="H79" i="109"/>
  <c r="H80" i="109"/>
  <c r="H81" i="109"/>
  <c r="H82" i="109"/>
  <c r="H83" i="109"/>
  <c r="H84" i="109"/>
  <c r="H85" i="109"/>
  <c r="H86" i="109"/>
  <c r="H87" i="109"/>
  <c r="H88" i="109"/>
  <c r="H89" i="109"/>
  <c r="H90" i="109"/>
  <c r="H91" i="109"/>
  <c r="H92" i="109"/>
  <c r="H93" i="109"/>
  <c r="H94" i="109"/>
  <c r="H95" i="109"/>
  <c r="H96" i="109"/>
  <c r="H97" i="109"/>
  <c r="H98" i="109"/>
  <c r="H99" i="109"/>
  <c r="H100" i="109"/>
  <c r="H101" i="109"/>
  <c r="H102" i="109"/>
  <c r="H103" i="109"/>
  <c r="H104" i="109"/>
  <c r="H105" i="109"/>
  <c r="H106" i="109"/>
  <c r="H107" i="109"/>
  <c r="H23" i="109"/>
  <c r="H24" i="109"/>
  <c r="H25" i="109"/>
  <c r="H26" i="109"/>
  <c r="H27" i="109"/>
  <c r="H28" i="109"/>
  <c r="H29" i="109"/>
  <c r="L97" i="108"/>
  <c r="L98" i="108"/>
  <c r="L99" i="108"/>
  <c r="E21" i="108"/>
  <c r="D21" i="108"/>
  <c r="C21" i="108"/>
  <c r="B20" i="108"/>
  <c r="B21" i="108"/>
  <c r="E98" i="108"/>
  <c r="D98" i="108"/>
  <c r="B98" i="108"/>
  <c r="C98" i="108" s="1"/>
  <c r="L93" i="108"/>
  <c r="L94" i="108"/>
  <c r="L95" i="108"/>
  <c r="L96" i="108"/>
  <c r="L21" i="108"/>
  <c r="L22" i="108"/>
  <c r="L23" i="108"/>
  <c r="L24" i="108"/>
  <c r="L25" i="108"/>
  <c r="L26" i="108"/>
  <c r="L27" i="108"/>
  <c r="L28" i="108"/>
  <c r="L29" i="108"/>
  <c r="L30" i="108"/>
  <c r="L31" i="108"/>
  <c r="L32" i="108"/>
  <c r="L33" i="108"/>
  <c r="L34" i="108"/>
  <c r="L35" i="108"/>
  <c r="L36" i="108"/>
  <c r="L37" i="108"/>
  <c r="L38" i="108"/>
  <c r="L39" i="108"/>
  <c r="L40" i="108"/>
  <c r="L41" i="108"/>
  <c r="L42" i="108"/>
  <c r="L43" i="108"/>
  <c r="L44" i="108"/>
  <c r="L45" i="108"/>
  <c r="L46" i="108"/>
  <c r="L47" i="108"/>
  <c r="L48" i="108"/>
  <c r="L49" i="108"/>
  <c r="L50" i="108"/>
  <c r="L51" i="108"/>
  <c r="L52" i="108"/>
  <c r="L53" i="108"/>
  <c r="L54" i="108"/>
  <c r="L55" i="108"/>
  <c r="L56" i="108"/>
  <c r="L57" i="108"/>
  <c r="L58" i="108"/>
  <c r="L59" i="108"/>
  <c r="L60" i="108"/>
  <c r="L61" i="108"/>
  <c r="L62" i="108"/>
  <c r="L63" i="108"/>
  <c r="L64" i="108"/>
  <c r="L65" i="108"/>
  <c r="L66" i="108"/>
  <c r="L67" i="108"/>
  <c r="L68" i="108"/>
  <c r="L69" i="108"/>
  <c r="L70" i="108"/>
  <c r="L71" i="108"/>
  <c r="L72" i="108"/>
  <c r="L73" i="108"/>
  <c r="L74" i="108"/>
  <c r="L75" i="108"/>
  <c r="L76" i="108"/>
  <c r="L77" i="108"/>
  <c r="L78" i="108"/>
  <c r="L79" i="108"/>
  <c r="L80" i="108"/>
  <c r="L81" i="108"/>
  <c r="L82" i="108"/>
  <c r="L83" i="108"/>
  <c r="L84" i="108"/>
  <c r="L85" i="108"/>
  <c r="L86" i="108"/>
  <c r="L87" i="108"/>
  <c r="L88" i="108"/>
  <c r="L89" i="108"/>
  <c r="L90" i="108"/>
  <c r="L91" i="108"/>
  <c r="L92" i="108"/>
  <c r="L4" i="108"/>
  <c r="L5" i="108"/>
  <c r="L6" i="108"/>
  <c r="L7" i="108"/>
  <c r="L8" i="108"/>
  <c r="L9" i="108"/>
  <c r="L10" i="108"/>
  <c r="L11" i="108"/>
  <c r="L12" i="108"/>
  <c r="L13" i="108"/>
  <c r="L14" i="108"/>
  <c r="L15" i="108"/>
  <c r="L16" i="108"/>
  <c r="L17" i="108"/>
  <c r="L18" i="108"/>
  <c r="L19" i="108"/>
  <c r="L20" i="108"/>
  <c r="L3" i="108"/>
  <c r="F206" i="107"/>
  <c r="F207" i="107"/>
  <c r="F26" i="107" l="1"/>
  <c r="F43" i="107"/>
  <c r="F44" i="107"/>
  <c r="F45" i="107"/>
  <c r="F46" i="107"/>
  <c r="F47" i="107"/>
  <c r="F48" i="107"/>
  <c r="F49" i="107"/>
  <c r="F50" i="107"/>
  <c r="F38" i="107"/>
  <c r="F39" i="107"/>
  <c r="F183" i="107"/>
  <c r="F198" i="107"/>
  <c r="F6" i="107"/>
  <c r="F165" i="107"/>
  <c r="F164" i="107"/>
  <c r="F185" i="107"/>
  <c r="F186" i="107"/>
  <c r="F200" i="107"/>
  <c r="F184" i="107"/>
  <c r="F40" i="107"/>
  <c r="F41" i="107"/>
  <c r="F42" i="107"/>
  <c r="F155" i="107"/>
  <c r="F156" i="107"/>
  <c r="F157" i="107"/>
  <c r="F158" i="107"/>
  <c r="F159" i="107"/>
  <c r="F11" i="107"/>
  <c r="F12" i="107"/>
  <c r="F13" i="107"/>
  <c r="F14" i="107"/>
  <c r="F15" i="107"/>
  <c r="F149" i="107"/>
  <c r="F150" i="107"/>
  <c r="F151" i="107"/>
  <c r="F10" i="107"/>
  <c r="F85" i="107"/>
  <c r="F66" i="107"/>
  <c r="F192" i="107"/>
  <c r="F86" i="107"/>
  <c r="F171" i="107"/>
  <c r="F172" i="107"/>
  <c r="F173" i="107"/>
  <c r="F174" i="107"/>
  <c r="F199" i="107"/>
  <c r="F131" i="107"/>
  <c r="F132" i="107"/>
  <c r="F96" i="107"/>
  <c r="F97" i="107"/>
  <c r="F98" i="107"/>
  <c r="F99" i="107"/>
  <c r="F100" i="107"/>
  <c r="F62" i="107"/>
  <c r="F63" i="107"/>
  <c r="F64" i="107"/>
  <c r="F65" i="107"/>
  <c r="F3" i="107"/>
  <c r="F69" i="107"/>
  <c r="F70" i="107"/>
  <c r="F71" i="107"/>
  <c r="F72" i="107"/>
  <c r="F104" i="107"/>
  <c r="F105" i="107"/>
  <c r="F75" i="107"/>
  <c r="F76" i="107"/>
  <c r="F77" i="107"/>
  <c r="F78" i="107"/>
  <c r="F79" i="107"/>
  <c r="F194" i="107"/>
  <c r="F101" i="107"/>
  <c r="F58" i="107"/>
  <c r="F59" i="107"/>
  <c r="F93" i="107"/>
  <c r="F94" i="107"/>
  <c r="F95" i="107"/>
  <c r="F205" i="107"/>
  <c r="F152" i="107"/>
  <c r="F153" i="107"/>
  <c r="F154" i="107"/>
  <c r="F187" i="107"/>
  <c r="F188" i="107"/>
  <c r="F189" i="107"/>
  <c r="F190" i="107"/>
  <c r="F201" i="107"/>
  <c r="F80" i="107"/>
  <c r="F81" i="107"/>
  <c r="F82" i="107"/>
  <c r="F83" i="107"/>
  <c r="F84" i="107"/>
  <c r="F168" i="107"/>
  <c r="F169" i="107"/>
  <c r="F170" i="107"/>
  <c r="F108" i="107"/>
  <c r="F109" i="107"/>
  <c r="F110" i="107"/>
  <c r="F102" i="107"/>
  <c r="F114" i="107"/>
  <c r="F115" i="107"/>
  <c r="F116" i="107"/>
  <c r="F117" i="107"/>
  <c r="F51" i="107"/>
  <c r="F52" i="107"/>
  <c r="F53" i="107"/>
  <c r="F54" i="107"/>
  <c r="F55" i="107"/>
  <c r="F73" i="107"/>
  <c r="F74" i="107"/>
  <c r="F4" i="107"/>
  <c r="F88" i="107"/>
  <c r="F89" i="107"/>
  <c r="F90" i="107"/>
  <c r="F160" i="107"/>
  <c r="F191" i="107"/>
  <c r="F203" i="107"/>
  <c r="F193" i="107"/>
  <c r="F197" i="107"/>
  <c r="F118" i="107"/>
  <c r="F67" i="107"/>
  <c r="F68" i="107"/>
  <c r="F195" i="107"/>
  <c r="F143" i="107"/>
  <c r="F128" i="107"/>
  <c r="F129" i="107"/>
  <c r="F130" i="107"/>
  <c r="F161" i="107"/>
  <c r="F87" i="107"/>
  <c r="F179" i="107"/>
  <c r="F180" i="107"/>
  <c r="F181" i="107"/>
  <c r="F122" i="107"/>
  <c r="F35" i="107"/>
  <c r="F36" i="107"/>
  <c r="F37" i="107"/>
  <c r="F91" i="107"/>
  <c r="F92" i="107"/>
  <c r="F28" i="107"/>
  <c r="F148" i="107"/>
  <c r="F19" i="107"/>
  <c r="F20" i="107"/>
  <c r="F21" i="107"/>
  <c r="F111" i="107"/>
  <c r="F112" i="107"/>
  <c r="F113" i="107"/>
  <c r="F196" i="107"/>
  <c r="F133" i="107"/>
  <c r="F134" i="107"/>
  <c r="F135" i="107"/>
  <c r="F136" i="107"/>
  <c r="F137" i="107"/>
  <c r="F138" i="107"/>
  <c r="F7" i="107"/>
  <c r="F8" i="107"/>
  <c r="F60" i="107"/>
  <c r="F61" i="107"/>
  <c r="F106" i="107"/>
  <c r="F107" i="107"/>
  <c r="F120" i="107"/>
  <c r="F121" i="107"/>
  <c r="F182" i="107"/>
  <c r="F23" i="107"/>
  <c r="F24" i="107"/>
  <c r="F25" i="107"/>
  <c r="F27" i="107"/>
  <c r="F139" i="107"/>
  <c r="F140" i="107"/>
  <c r="F141" i="107"/>
  <c r="F142" i="107"/>
  <c r="F144" i="107"/>
  <c r="F119" i="107"/>
  <c r="F29" i="107"/>
  <c r="F30" i="107"/>
  <c r="F31" i="107"/>
  <c r="F32" i="107"/>
  <c r="F33" i="107"/>
  <c r="F34" i="107"/>
  <c r="F123" i="107"/>
  <c r="F124" i="107"/>
  <c r="F125" i="107"/>
  <c r="F126" i="107"/>
  <c r="F127" i="107"/>
  <c r="F5" i="107"/>
  <c r="F9" i="107"/>
  <c r="F103" i="107"/>
  <c r="F162" i="107"/>
  <c r="F163" i="107"/>
  <c r="F202" i="107"/>
  <c r="F145" i="107"/>
  <c r="F146" i="107"/>
  <c r="F147" i="107"/>
  <c r="F175" i="107"/>
  <c r="F176" i="107"/>
  <c r="F177" i="107"/>
  <c r="F178" i="107"/>
  <c r="F166" i="107"/>
  <c r="F167" i="107"/>
  <c r="F22" i="107"/>
  <c r="F16" i="107"/>
  <c r="F17" i="107"/>
  <c r="F18" i="107"/>
  <c r="F204" i="107"/>
  <c r="F56" i="107"/>
  <c r="F57" i="107"/>
  <c r="B3" i="108"/>
  <c r="C3" i="108" s="1"/>
  <c r="D3" i="108"/>
  <c r="E3" i="108"/>
  <c r="B4" i="108"/>
  <c r="C4" i="108"/>
  <c r="D4" i="108"/>
  <c r="E4" i="108"/>
  <c r="B5" i="108"/>
  <c r="C5" i="108" s="1"/>
  <c r="D5" i="108"/>
  <c r="E5" i="108"/>
  <c r="B6" i="108"/>
  <c r="C6" i="108"/>
  <c r="D6" i="108"/>
  <c r="E6" i="108"/>
  <c r="B7" i="108"/>
  <c r="C7" i="108" s="1"/>
  <c r="D7" i="108"/>
  <c r="E7" i="108"/>
  <c r="B8" i="108"/>
  <c r="C8" i="108"/>
  <c r="D8" i="108"/>
  <c r="E8" i="108"/>
  <c r="B9" i="108"/>
  <c r="C9" i="108" s="1"/>
  <c r="D9" i="108"/>
  <c r="E9" i="108"/>
  <c r="B10" i="108"/>
  <c r="C10" i="108" s="1"/>
  <c r="D10" i="108"/>
  <c r="E10" i="108"/>
  <c r="B11" i="108"/>
  <c r="C11" i="108" s="1"/>
  <c r="D11" i="108"/>
  <c r="E11" i="108"/>
  <c r="B12" i="108"/>
  <c r="C12" i="108" s="1"/>
  <c r="D12" i="108"/>
  <c r="E12" i="108"/>
  <c r="B13" i="108"/>
  <c r="C13" i="108" s="1"/>
  <c r="D13" i="108"/>
  <c r="E13" i="108"/>
  <c r="B14" i="108"/>
  <c r="C14" i="108" s="1"/>
  <c r="D14" i="108"/>
  <c r="E14" i="108"/>
  <c r="B15" i="108"/>
  <c r="C15" i="108" s="1"/>
  <c r="D15" i="108"/>
  <c r="E15" i="108"/>
  <c r="B16" i="108"/>
  <c r="C16" i="108" s="1"/>
  <c r="D16" i="108"/>
  <c r="E16" i="108"/>
  <c r="B17" i="108"/>
  <c r="C17" i="108" s="1"/>
  <c r="D17" i="108"/>
  <c r="E17" i="108"/>
  <c r="B18" i="108"/>
  <c r="C18" i="108" s="1"/>
  <c r="D18" i="108"/>
  <c r="E18" i="108"/>
  <c r="B19" i="108"/>
  <c r="C19" i="108" s="1"/>
  <c r="D19" i="108"/>
  <c r="E19" i="108"/>
  <c r="C20" i="108"/>
  <c r="D20" i="108"/>
  <c r="E20" i="108"/>
  <c r="B22" i="108"/>
  <c r="C22" i="108" s="1"/>
  <c r="D22" i="108"/>
  <c r="E22" i="108"/>
  <c r="B23" i="108"/>
  <c r="C23" i="108" s="1"/>
  <c r="D23" i="108"/>
  <c r="E23" i="108"/>
  <c r="B24" i="108"/>
  <c r="C24" i="108" s="1"/>
  <c r="D24" i="108"/>
  <c r="E24" i="108"/>
  <c r="B25" i="108"/>
  <c r="C25" i="108" s="1"/>
  <c r="D25" i="108"/>
  <c r="E25" i="108"/>
  <c r="B26" i="108"/>
  <c r="C26" i="108" s="1"/>
  <c r="D26" i="108"/>
  <c r="E26" i="108"/>
  <c r="B27" i="108"/>
  <c r="C27" i="108"/>
  <c r="D27" i="108"/>
  <c r="E27" i="108"/>
  <c r="B28" i="108"/>
  <c r="C28" i="108" s="1"/>
  <c r="D28" i="108"/>
  <c r="E28" i="108"/>
  <c r="B29" i="108"/>
  <c r="C29" i="108" s="1"/>
  <c r="B30" i="108"/>
  <c r="C30" i="108" s="1"/>
  <c r="D30" i="108"/>
  <c r="E30" i="108"/>
  <c r="B31" i="108"/>
  <c r="C31" i="108" s="1"/>
  <c r="D31" i="108"/>
  <c r="E31" i="108"/>
  <c r="B32" i="108"/>
  <c r="C32" i="108" s="1"/>
  <c r="D32" i="108"/>
  <c r="E32" i="108"/>
  <c r="B33" i="108"/>
  <c r="C33" i="108" s="1"/>
  <c r="D33" i="108"/>
  <c r="E33" i="108"/>
  <c r="B34" i="108"/>
  <c r="C34" i="108" s="1"/>
  <c r="D34" i="108"/>
  <c r="E34" i="108"/>
  <c r="B35" i="108"/>
  <c r="C35" i="108" s="1"/>
  <c r="D35" i="108"/>
  <c r="E35" i="108"/>
  <c r="B36" i="108"/>
  <c r="C36" i="108" s="1"/>
  <c r="D36" i="108"/>
  <c r="E36" i="108"/>
  <c r="B37" i="108"/>
  <c r="C37" i="108" s="1"/>
  <c r="D37" i="108"/>
  <c r="E37" i="108"/>
  <c r="B38" i="108"/>
  <c r="C38" i="108" s="1"/>
  <c r="D38" i="108"/>
  <c r="E38" i="108"/>
  <c r="B39" i="108"/>
  <c r="C39" i="108" s="1"/>
  <c r="D39" i="108"/>
  <c r="E39" i="108"/>
  <c r="B40" i="108"/>
  <c r="C40" i="108" s="1"/>
  <c r="D40" i="108"/>
  <c r="E40" i="108"/>
  <c r="B41" i="108"/>
  <c r="C41" i="108" s="1"/>
  <c r="D41" i="108"/>
  <c r="E41" i="108"/>
  <c r="B42" i="108"/>
  <c r="C42" i="108" s="1"/>
  <c r="D42" i="108"/>
  <c r="E42" i="108"/>
  <c r="B43" i="108"/>
  <c r="C43" i="108" s="1"/>
  <c r="D43" i="108"/>
  <c r="E43" i="108"/>
  <c r="B44" i="108"/>
  <c r="C44" i="108" s="1"/>
  <c r="D44" i="108"/>
  <c r="E44" i="108"/>
  <c r="B45" i="108"/>
  <c r="C45" i="108" s="1"/>
  <c r="D45" i="108"/>
  <c r="E45" i="108"/>
  <c r="B46" i="108"/>
  <c r="C46" i="108" s="1"/>
  <c r="D46" i="108"/>
  <c r="E46" i="108"/>
  <c r="B47" i="108"/>
  <c r="C47" i="108"/>
  <c r="D47" i="108"/>
  <c r="E47" i="108"/>
  <c r="B48" i="108"/>
  <c r="C48" i="108" s="1"/>
  <c r="D48" i="108"/>
  <c r="E48" i="108"/>
  <c r="B49" i="108"/>
  <c r="C49" i="108"/>
  <c r="D49" i="108"/>
  <c r="E49" i="108"/>
  <c r="B50" i="108"/>
  <c r="C50" i="108" s="1"/>
  <c r="D50" i="108"/>
  <c r="E50" i="108"/>
  <c r="B51" i="108"/>
  <c r="C51" i="108"/>
  <c r="D51" i="108"/>
  <c r="E51" i="108"/>
  <c r="B52" i="108"/>
  <c r="C52" i="108" s="1"/>
  <c r="D52" i="108"/>
  <c r="E52" i="108"/>
  <c r="B53" i="108"/>
  <c r="C53" i="108" s="1"/>
  <c r="D53" i="108"/>
  <c r="E53" i="108"/>
  <c r="B54" i="108"/>
  <c r="C54" i="108" s="1"/>
  <c r="D54" i="108"/>
  <c r="E54" i="108"/>
  <c r="B55" i="108"/>
  <c r="C55" i="108" s="1"/>
  <c r="D55" i="108"/>
  <c r="E55" i="108"/>
  <c r="B56" i="108"/>
  <c r="C56" i="108" s="1"/>
  <c r="D56" i="108"/>
  <c r="E56" i="108"/>
  <c r="B57" i="108"/>
  <c r="C57" i="108" s="1"/>
  <c r="D57" i="108"/>
  <c r="E57" i="108"/>
  <c r="B58" i="108"/>
  <c r="C58" i="108" s="1"/>
  <c r="D58" i="108"/>
  <c r="E58" i="108"/>
  <c r="B59" i="108"/>
  <c r="C59" i="108" s="1"/>
  <c r="D59" i="108"/>
  <c r="E59" i="108"/>
  <c r="B60" i="108"/>
  <c r="C60" i="108" s="1"/>
  <c r="D60" i="108"/>
  <c r="E60" i="108"/>
  <c r="B61" i="108"/>
  <c r="C61" i="108" s="1"/>
  <c r="D61" i="108"/>
  <c r="E61" i="108"/>
  <c r="B62" i="108"/>
  <c r="C62" i="108" s="1"/>
  <c r="D62" i="108"/>
  <c r="E62" i="108"/>
  <c r="B63" i="108"/>
  <c r="C63" i="108" s="1"/>
  <c r="D63" i="108"/>
  <c r="E63" i="108"/>
  <c r="B64" i="108"/>
  <c r="C64" i="108" s="1"/>
  <c r="D64" i="108"/>
  <c r="E64" i="108"/>
  <c r="B65" i="108"/>
  <c r="C65" i="108" s="1"/>
  <c r="D65" i="108"/>
  <c r="E65" i="108"/>
  <c r="B66" i="108"/>
  <c r="C66" i="108" s="1"/>
  <c r="D66" i="108"/>
  <c r="E66" i="108"/>
  <c r="B67" i="108"/>
  <c r="C67" i="108" s="1"/>
  <c r="D67" i="108"/>
  <c r="E67" i="108"/>
  <c r="B68" i="108"/>
  <c r="C68" i="108" s="1"/>
  <c r="D68" i="108"/>
  <c r="E68" i="108"/>
  <c r="B69" i="108"/>
  <c r="C69" i="108" s="1"/>
  <c r="D69" i="108"/>
  <c r="E69" i="108"/>
  <c r="B70" i="108"/>
  <c r="C70" i="108" s="1"/>
  <c r="D70" i="108"/>
  <c r="E70" i="108"/>
  <c r="B71" i="108"/>
  <c r="C71" i="108" s="1"/>
  <c r="D71" i="108"/>
  <c r="E71" i="108"/>
  <c r="B72" i="108"/>
  <c r="C72" i="108" s="1"/>
  <c r="D72" i="108"/>
  <c r="E72" i="108"/>
  <c r="B73" i="108"/>
  <c r="C73" i="108" s="1"/>
  <c r="D73" i="108"/>
  <c r="E73" i="108"/>
  <c r="B74" i="108"/>
  <c r="C74" i="108" s="1"/>
  <c r="D74" i="108"/>
  <c r="E74" i="108"/>
  <c r="B75" i="108"/>
  <c r="C75" i="108" s="1"/>
  <c r="D75" i="108"/>
  <c r="E75" i="108"/>
  <c r="B76" i="108"/>
  <c r="C76" i="108" s="1"/>
  <c r="D76" i="108"/>
  <c r="E76" i="108"/>
  <c r="B77" i="108"/>
  <c r="C77" i="108" s="1"/>
  <c r="D77" i="108"/>
  <c r="E77" i="108"/>
  <c r="B78" i="108"/>
  <c r="C78" i="108" s="1"/>
  <c r="D78" i="108"/>
  <c r="E78" i="108"/>
  <c r="B79" i="108"/>
  <c r="C79" i="108" s="1"/>
  <c r="D79" i="108"/>
  <c r="E79" i="108"/>
  <c r="B80" i="108"/>
  <c r="C80" i="108" s="1"/>
  <c r="D80" i="108"/>
  <c r="E80" i="108"/>
  <c r="B81" i="108"/>
  <c r="C81" i="108" s="1"/>
  <c r="D81" i="108"/>
  <c r="E81" i="108"/>
  <c r="B82" i="108"/>
  <c r="C82" i="108" s="1"/>
  <c r="D82" i="108"/>
  <c r="E82" i="108"/>
  <c r="B83" i="108"/>
  <c r="C83" i="108"/>
  <c r="D83" i="108"/>
  <c r="E83" i="108"/>
  <c r="B84" i="108"/>
  <c r="C84" i="108" s="1"/>
  <c r="D84" i="108"/>
  <c r="E84" i="108"/>
  <c r="B85" i="108"/>
  <c r="C85" i="108" s="1"/>
  <c r="D85" i="108"/>
  <c r="E85" i="108"/>
  <c r="B86" i="108"/>
  <c r="C86" i="108" s="1"/>
  <c r="D86" i="108"/>
  <c r="E86" i="108"/>
  <c r="B87" i="108"/>
  <c r="C87" i="108" s="1"/>
  <c r="D87" i="108"/>
  <c r="E87" i="108"/>
  <c r="B88" i="108"/>
  <c r="C88" i="108" s="1"/>
  <c r="D88" i="108"/>
  <c r="E88" i="108"/>
  <c r="B89" i="108"/>
  <c r="C89" i="108" s="1"/>
  <c r="D89" i="108"/>
  <c r="E89" i="108"/>
  <c r="B90" i="108"/>
  <c r="C90" i="108" s="1"/>
  <c r="D90" i="108"/>
  <c r="E90" i="108"/>
  <c r="B91" i="108"/>
  <c r="C91" i="108" s="1"/>
  <c r="D91" i="108"/>
  <c r="E91" i="108"/>
  <c r="B92" i="108"/>
  <c r="C92" i="108" s="1"/>
  <c r="D92" i="108"/>
  <c r="E92" i="108"/>
  <c r="B93" i="108"/>
  <c r="C93" i="108" s="1"/>
  <c r="D93" i="108"/>
  <c r="E93" i="108"/>
  <c r="B94" i="108"/>
  <c r="C94" i="108" s="1"/>
  <c r="D94" i="108"/>
  <c r="E94" i="108"/>
  <c r="B95" i="108"/>
  <c r="C95" i="108" s="1"/>
  <c r="D95" i="108"/>
  <c r="E95" i="108"/>
  <c r="B96" i="108"/>
  <c r="C96" i="108" s="1"/>
  <c r="D96" i="108"/>
  <c r="E96" i="108"/>
  <c r="B97" i="108"/>
  <c r="C97" i="108" s="1"/>
  <c r="D97" i="108"/>
  <c r="E97" i="108"/>
  <c r="B99" i="108"/>
  <c r="C99" i="108" s="1"/>
  <c r="D99" i="108"/>
  <c r="E99" i="108"/>
  <c r="H2" i="109"/>
  <c r="H3" i="109"/>
  <c r="O3" i="109"/>
  <c r="H4" i="109"/>
  <c r="H5" i="109"/>
  <c r="H6" i="109"/>
  <c r="H7" i="109"/>
  <c r="H8" i="109"/>
  <c r="H9" i="109"/>
  <c r="H10" i="109"/>
  <c r="H11" i="109"/>
  <c r="H12" i="109"/>
  <c r="H13" i="109"/>
  <c r="H14" i="109"/>
  <c r="H15" i="109"/>
  <c r="H16" i="109"/>
  <c r="H17" i="109"/>
  <c r="H18" i="109"/>
  <c r="H19" i="109"/>
  <c r="H20" i="109"/>
  <c r="H21" i="109"/>
  <c r="H22" i="109"/>
  <c r="G7" i="83"/>
  <c r="D9" i="83"/>
  <c r="F6" i="83" s="1"/>
  <c r="B11" i="83"/>
  <c r="B12" i="83" s="1"/>
  <c r="B13" i="83" s="1"/>
  <c r="B14" i="83" s="1"/>
  <c r="B15" i="83" s="1"/>
  <c r="B16" i="83" s="1"/>
  <c r="B17" i="83" s="1"/>
  <c r="D11" i="83"/>
  <c r="D12" i="83"/>
  <c r="D13" i="83"/>
  <c r="G15" i="83"/>
  <c r="D14" i="83" s="1"/>
  <c r="D15" i="83" s="1"/>
  <c r="D16" i="83"/>
  <c r="D17" i="83"/>
  <c r="D21" i="83"/>
  <c r="D36" i="83"/>
  <c r="B37" i="83"/>
  <c r="B38" i="83" s="1"/>
  <c r="B39" i="83" s="1"/>
  <c r="F23" i="83"/>
  <c r="D5" i="78"/>
  <c r="D7" i="78"/>
  <c r="D8" i="78"/>
  <c r="E9" i="78"/>
  <c r="E6" i="78" s="1"/>
  <c r="E4" i="78" s="1"/>
  <c r="F9" i="78"/>
  <c r="F6" i="78" s="1"/>
  <c r="F4" i="78" s="1"/>
  <c r="D10" i="78"/>
  <c r="D11" i="78"/>
  <c r="D15" i="78"/>
  <c r="D16" i="78"/>
  <c r="D17" i="78"/>
  <c r="G5" i="93"/>
  <c r="D6" i="93"/>
  <c r="F6" i="93"/>
  <c r="D7" i="93"/>
  <c r="E7" i="93"/>
  <c r="F7" i="93"/>
  <c r="D8" i="93"/>
  <c r="E8" i="93" s="1"/>
  <c r="F8" i="93"/>
  <c r="D9" i="93"/>
  <c r="E9" i="93" s="1"/>
  <c r="F9" i="93"/>
  <c r="D10" i="93"/>
  <c r="F10" i="93"/>
  <c r="D11" i="93"/>
  <c r="E11" i="93" s="1"/>
  <c r="F11" i="93"/>
  <c r="D12" i="93"/>
  <c r="E12" i="93" s="1"/>
  <c r="F12" i="93"/>
  <c r="D13" i="93"/>
  <c r="F13" i="93"/>
  <c r="D14" i="93"/>
  <c r="E14" i="93"/>
  <c r="F14" i="93"/>
  <c r="D15" i="93"/>
  <c r="F15" i="93"/>
  <c r="D16" i="93"/>
  <c r="F16" i="93"/>
  <c r="D17" i="93"/>
  <c r="E17" i="93" s="1"/>
  <c r="F17" i="93"/>
  <c r="D18" i="93"/>
  <c r="F18" i="93"/>
  <c r="D19" i="93"/>
  <c r="E21" i="93" s="1"/>
  <c r="F19" i="93"/>
  <c r="D20" i="93"/>
  <c r="E20" i="93" s="1"/>
  <c r="F20" i="93"/>
  <c r="D21" i="93"/>
  <c r="F21" i="93"/>
  <c r="D22" i="93"/>
  <c r="E22" i="93"/>
  <c r="F22" i="93"/>
  <c r="D23" i="93"/>
  <c r="F23" i="93"/>
  <c r="D24" i="93"/>
  <c r="F24" i="93"/>
  <c r="D25" i="93"/>
  <c r="E25" i="93" s="1"/>
  <c r="F25" i="93"/>
  <c r="D26" i="93"/>
  <c r="F26" i="93"/>
  <c r="D27" i="93"/>
  <c r="F27" i="93"/>
  <c r="D28" i="93"/>
  <c r="E28" i="93" s="1"/>
  <c r="F28" i="93"/>
  <c r="D29" i="93"/>
  <c r="F29" i="93"/>
  <c r="D30" i="93"/>
  <c r="F30" i="93"/>
  <c r="D31" i="93"/>
  <c r="E31" i="93" s="1"/>
  <c r="F31" i="93"/>
  <c r="F6" i="95"/>
  <c r="G6" i="95"/>
  <c r="I6" i="95"/>
  <c r="J6" i="95"/>
  <c r="L6" i="95"/>
  <c r="M6" i="95"/>
  <c r="D7" i="95"/>
  <c r="E7" i="95"/>
  <c r="H7" i="95"/>
  <c r="K7" i="95"/>
  <c r="D8" i="95"/>
  <c r="E8" i="95"/>
  <c r="H8" i="95"/>
  <c r="K8" i="95"/>
  <c r="D9" i="95"/>
  <c r="E9" i="95"/>
  <c r="H9" i="95"/>
  <c r="K9" i="95"/>
  <c r="D10" i="95"/>
  <c r="E10" i="95"/>
  <c r="H10" i="95"/>
  <c r="K10" i="95"/>
  <c r="D11" i="95"/>
  <c r="E11" i="95"/>
  <c r="H11" i="95"/>
  <c r="K11" i="95"/>
  <c r="D12" i="95"/>
  <c r="E12" i="95"/>
  <c r="H12" i="95"/>
  <c r="K12" i="95"/>
  <c r="D13" i="95"/>
  <c r="E13" i="95"/>
  <c r="H13" i="95"/>
  <c r="K13" i="95"/>
  <c r="D14" i="95"/>
  <c r="E14" i="95"/>
  <c r="H14" i="95"/>
  <c r="K14" i="95"/>
  <c r="D15" i="95"/>
  <c r="E15" i="95"/>
  <c r="H15" i="95"/>
  <c r="K15" i="95"/>
  <c r="D16" i="95"/>
  <c r="E16" i="95"/>
  <c r="H16" i="95"/>
  <c r="K16" i="95"/>
  <c r="D17" i="95"/>
  <c r="E17" i="95"/>
  <c r="H17" i="95"/>
  <c r="K17" i="95"/>
  <c r="D18" i="95"/>
  <c r="E18" i="95"/>
  <c r="H18" i="95"/>
  <c r="K18" i="95"/>
  <c r="D19" i="95"/>
  <c r="E19" i="95"/>
  <c r="H19" i="95"/>
  <c r="K19" i="95"/>
  <c r="D20" i="95"/>
  <c r="E20" i="95"/>
  <c r="H20" i="95"/>
  <c r="K20" i="95"/>
  <c r="D21" i="95"/>
  <c r="E21" i="95"/>
  <c r="H21" i="95"/>
  <c r="K21" i="95"/>
  <c r="D22" i="95"/>
  <c r="E22" i="95"/>
  <c r="H22" i="95"/>
  <c r="K22" i="95"/>
  <c r="D23" i="95"/>
  <c r="E23" i="95"/>
  <c r="H23" i="95"/>
  <c r="K23" i="95"/>
  <c r="D24" i="95"/>
  <c r="E24" i="95"/>
  <c r="H24" i="95"/>
  <c r="K24" i="95"/>
  <c r="D25" i="95"/>
  <c r="E25" i="95"/>
  <c r="H25" i="95"/>
  <c r="K25" i="95"/>
  <c r="D26" i="95"/>
  <c r="E26" i="95"/>
  <c r="H26" i="95"/>
  <c r="K26" i="95"/>
  <c r="D27" i="95"/>
  <c r="E27" i="95"/>
  <c r="H27" i="95"/>
  <c r="K27" i="95"/>
  <c r="D28" i="95"/>
  <c r="E28" i="95"/>
  <c r="H28" i="95"/>
  <c r="K28" i="95"/>
  <c r="D29" i="95"/>
  <c r="E29" i="95"/>
  <c r="H29" i="95"/>
  <c r="K29" i="95"/>
  <c r="D30" i="95"/>
  <c r="E30" i="95"/>
  <c r="H30" i="95"/>
  <c r="K30" i="95"/>
  <c r="D31" i="95"/>
  <c r="E31" i="95"/>
  <c r="H31" i="95"/>
  <c r="K31" i="95"/>
  <c r="D32" i="95"/>
  <c r="E32" i="95"/>
  <c r="H32" i="95"/>
  <c r="K32" i="95"/>
  <c r="D33" i="95"/>
  <c r="E33" i="95"/>
  <c r="H33" i="95"/>
  <c r="K33" i="95"/>
  <c r="D34" i="95"/>
  <c r="E34" i="95"/>
  <c r="H34" i="95"/>
  <c r="K34" i="95"/>
  <c r="D35" i="95"/>
  <c r="E35" i="95"/>
  <c r="H35" i="95"/>
  <c r="K35" i="95"/>
  <c r="D7" i="88"/>
  <c r="G7" i="88"/>
  <c r="J7" i="88"/>
  <c r="M7" i="88"/>
  <c r="P7" i="88"/>
  <c r="S7" i="88"/>
  <c r="V7" i="88"/>
  <c r="Y7" i="88"/>
  <c r="D8" i="88"/>
  <c r="G8" i="88"/>
  <c r="J8" i="88"/>
  <c r="M8" i="88"/>
  <c r="P8" i="88"/>
  <c r="S8" i="88"/>
  <c r="V8" i="88"/>
  <c r="Y8" i="88"/>
  <c r="D9" i="88"/>
  <c r="G9" i="88"/>
  <c r="J9" i="88"/>
  <c r="M9" i="88"/>
  <c r="P9" i="88"/>
  <c r="S9" i="88"/>
  <c r="V9" i="88"/>
  <c r="Y9" i="88"/>
  <c r="D10" i="88"/>
  <c r="G10" i="88"/>
  <c r="J10" i="88"/>
  <c r="M10" i="88"/>
  <c r="P10" i="88"/>
  <c r="S10" i="88"/>
  <c r="V10" i="88"/>
  <c r="Y10" i="88"/>
  <c r="D11" i="88"/>
  <c r="G11" i="88"/>
  <c r="J11" i="88"/>
  <c r="M11" i="88"/>
  <c r="P11" i="88"/>
  <c r="S11" i="88"/>
  <c r="V11" i="88"/>
  <c r="Y11" i="88"/>
  <c r="D12" i="88"/>
  <c r="G12" i="88"/>
  <c r="J12" i="88"/>
  <c r="M12" i="88"/>
  <c r="P12" i="88"/>
  <c r="S12" i="88"/>
  <c r="V12" i="88"/>
  <c r="Y12" i="88"/>
  <c r="E13" i="88"/>
  <c r="F13" i="88"/>
  <c r="F6" i="88" s="1"/>
  <c r="F28" i="88" s="1"/>
  <c r="H13" i="88"/>
  <c r="H6" i="88" s="1"/>
  <c r="I13" i="88"/>
  <c r="I6" i="88" s="1"/>
  <c r="I28" i="88" s="1"/>
  <c r="K13" i="88"/>
  <c r="L13" i="88"/>
  <c r="N13" i="88"/>
  <c r="O13" i="88"/>
  <c r="Q13" i="88"/>
  <c r="R13" i="88"/>
  <c r="T13" i="88"/>
  <c r="U13" i="88"/>
  <c r="W13" i="88"/>
  <c r="X13" i="88"/>
  <c r="Z13" i="88"/>
  <c r="AA13" i="88"/>
  <c r="D14" i="88"/>
  <c r="G14" i="88"/>
  <c r="J14" i="88"/>
  <c r="M14" i="88"/>
  <c r="P14" i="88"/>
  <c r="S14" i="88"/>
  <c r="V14" i="88"/>
  <c r="Y14" i="88"/>
  <c r="D15" i="88"/>
  <c r="G15" i="88"/>
  <c r="J15" i="88"/>
  <c r="M15" i="88"/>
  <c r="P15" i="88"/>
  <c r="S15" i="88"/>
  <c r="V15" i="88"/>
  <c r="Y15" i="88"/>
  <c r="D16" i="88"/>
  <c r="G16" i="88"/>
  <c r="J16" i="88"/>
  <c r="M16" i="88"/>
  <c r="P16" i="88"/>
  <c r="S16" i="88"/>
  <c r="V16" i="88"/>
  <c r="Y16" i="88"/>
  <c r="E17" i="88"/>
  <c r="F17" i="88"/>
  <c r="H17" i="88"/>
  <c r="I17" i="88"/>
  <c r="K17" i="88"/>
  <c r="L17" i="88"/>
  <c r="N17" i="88"/>
  <c r="O17" i="88"/>
  <c r="Q17" i="88"/>
  <c r="R17" i="88"/>
  <c r="T17" i="88"/>
  <c r="U17" i="88"/>
  <c r="U6" i="88" s="1"/>
  <c r="W17" i="88"/>
  <c r="X17" i="88"/>
  <c r="Z17" i="88"/>
  <c r="Y17" i="88" s="1"/>
  <c r="AA17" i="88"/>
  <c r="D18" i="88"/>
  <c r="G18" i="88"/>
  <c r="J18" i="88"/>
  <c r="M18" i="88"/>
  <c r="P18" i="88"/>
  <c r="S18" i="88"/>
  <c r="V18" i="88"/>
  <c r="Y18" i="88"/>
  <c r="D19" i="88"/>
  <c r="G19" i="88"/>
  <c r="J19" i="88"/>
  <c r="M19" i="88"/>
  <c r="P19" i="88"/>
  <c r="S19" i="88"/>
  <c r="V19" i="88"/>
  <c r="Y19" i="88"/>
  <c r="D20" i="88"/>
  <c r="G20" i="88"/>
  <c r="J20" i="88"/>
  <c r="M20" i="88"/>
  <c r="P20" i="88"/>
  <c r="S20" i="88"/>
  <c r="V20" i="88"/>
  <c r="Y20" i="88"/>
  <c r="D21" i="88"/>
  <c r="G21" i="88"/>
  <c r="J21" i="88"/>
  <c r="M21" i="88"/>
  <c r="P21" i="88"/>
  <c r="S21" i="88"/>
  <c r="V21" i="88"/>
  <c r="Y21" i="88"/>
  <c r="D22" i="88"/>
  <c r="G22" i="88"/>
  <c r="J22" i="88"/>
  <c r="M22" i="88"/>
  <c r="P22" i="88"/>
  <c r="S22" i="88"/>
  <c r="V22" i="88"/>
  <c r="Y22" i="88"/>
  <c r="D23" i="88"/>
  <c r="G23" i="88"/>
  <c r="J23" i="88"/>
  <c r="M23" i="88"/>
  <c r="P23" i="88"/>
  <c r="S23" i="88"/>
  <c r="V23" i="88"/>
  <c r="Y23" i="88"/>
  <c r="D24" i="88"/>
  <c r="G24" i="88"/>
  <c r="J24" i="88"/>
  <c r="M24" i="88"/>
  <c r="P24" i="88"/>
  <c r="S24" i="88"/>
  <c r="V24" i="88"/>
  <c r="Y24" i="88"/>
  <c r="D25" i="88"/>
  <c r="G25" i="88"/>
  <c r="J25" i="88"/>
  <c r="M25" i="88"/>
  <c r="P25" i="88"/>
  <c r="S25" i="88"/>
  <c r="V25" i="88"/>
  <c r="Y25" i="88"/>
  <c r="D26" i="88"/>
  <c r="G26" i="88"/>
  <c r="J26" i="88"/>
  <c r="M26" i="88"/>
  <c r="P26" i="88"/>
  <c r="S26" i="88"/>
  <c r="V26" i="88"/>
  <c r="Y26" i="88"/>
  <c r="D27" i="88"/>
  <c r="G27" i="88"/>
  <c r="J27" i="88"/>
  <c r="M27" i="88"/>
  <c r="P27" i="88"/>
  <c r="S27" i="88"/>
  <c r="V27" i="88"/>
  <c r="Y27" i="88"/>
  <c r="Q28" i="88"/>
  <c r="R28" i="88"/>
  <c r="T28" i="88"/>
  <c r="U28" i="88"/>
  <c r="W28" i="88"/>
  <c r="X28" i="88"/>
  <c r="Z28" i="88"/>
  <c r="AA28" i="88"/>
  <c r="L7" i="104"/>
  <c r="N7" i="104"/>
  <c r="D8" i="104"/>
  <c r="G8" i="104"/>
  <c r="J8" i="104"/>
  <c r="M8" i="104"/>
  <c r="D9" i="104"/>
  <c r="G9" i="104"/>
  <c r="J9" i="104"/>
  <c r="M9" i="104"/>
  <c r="D10" i="104"/>
  <c r="G10" i="104"/>
  <c r="J10" i="104"/>
  <c r="M10" i="104"/>
  <c r="D11" i="104"/>
  <c r="G11" i="104"/>
  <c r="J11" i="104"/>
  <c r="M11" i="104"/>
  <c r="D12" i="104"/>
  <c r="G12" i="104"/>
  <c r="J12" i="104"/>
  <c r="M12" i="104"/>
  <c r="D13" i="104"/>
  <c r="G13" i="104"/>
  <c r="J13" i="104"/>
  <c r="M13" i="104"/>
  <c r="E14" i="104"/>
  <c r="F14" i="104"/>
  <c r="H14" i="104"/>
  <c r="I14" i="104"/>
  <c r="K14" i="104"/>
  <c r="L14" i="104"/>
  <c r="N14" i="104"/>
  <c r="O14" i="104"/>
  <c r="O7" i="104" s="1"/>
  <c r="D15" i="104"/>
  <c r="G15" i="104"/>
  <c r="J15" i="104"/>
  <c r="M15" i="104"/>
  <c r="D16" i="104"/>
  <c r="G16" i="104"/>
  <c r="J16" i="104"/>
  <c r="M16" i="104"/>
  <c r="D17" i="104"/>
  <c r="G17" i="104"/>
  <c r="J17" i="104"/>
  <c r="M17" i="104"/>
  <c r="E18" i="104"/>
  <c r="F18" i="104"/>
  <c r="H18" i="104"/>
  <c r="I18" i="104"/>
  <c r="K18" i="104"/>
  <c r="L18" i="104"/>
  <c r="N18" i="104"/>
  <c r="O18" i="104"/>
  <c r="D19" i="104"/>
  <c r="G19" i="104"/>
  <c r="J19" i="104"/>
  <c r="M19" i="104"/>
  <c r="D20" i="104"/>
  <c r="G20" i="104"/>
  <c r="J20" i="104"/>
  <c r="M20" i="104"/>
  <c r="D21" i="104"/>
  <c r="G21" i="104"/>
  <c r="J21" i="104"/>
  <c r="M21" i="104"/>
  <c r="D22" i="104"/>
  <c r="G22" i="104"/>
  <c r="J22" i="104"/>
  <c r="M22" i="104"/>
  <c r="D23" i="104"/>
  <c r="G23" i="104"/>
  <c r="J23" i="104"/>
  <c r="M23" i="104"/>
  <c r="D24" i="104"/>
  <c r="G24" i="104"/>
  <c r="J24" i="104"/>
  <c r="M24" i="104"/>
  <c r="D25" i="104"/>
  <c r="G25" i="104"/>
  <c r="J25" i="104"/>
  <c r="M25" i="104"/>
  <c r="D26" i="104"/>
  <c r="G26" i="104"/>
  <c r="J26" i="104"/>
  <c r="M26" i="104"/>
  <c r="D27" i="104"/>
  <c r="G27" i="104"/>
  <c r="J27" i="104"/>
  <c r="M27" i="104"/>
  <c r="D28" i="104"/>
  <c r="G28" i="104"/>
  <c r="J28" i="104"/>
  <c r="M28" i="104"/>
  <c r="E29" i="104"/>
  <c r="F29" i="104"/>
  <c r="H29" i="104"/>
  <c r="I29" i="104"/>
  <c r="K29" i="104"/>
  <c r="L29" i="104"/>
  <c r="N29" i="104"/>
  <c r="O29" i="104"/>
  <c r="F5" i="89"/>
  <c r="G5" i="89"/>
  <c r="E6" i="89"/>
  <c r="E7" i="89"/>
  <c r="E8" i="89"/>
  <c r="E9" i="89"/>
  <c r="E10" i="89"/>
  <c r="F6" i="90"/>
  <c r="G6" i="90"/>
  <c r="E7" i="90"/>
  <c r="E8" i="90"/>
  <c r="E9" i="90"/>
  <c r="E10" i="90"/>
  <c r="F11" i="90"/>
  <c r="G11" i="90"/>
  <c r="E12" i="90"/>
  <c r="E13" i="90"/>
  <c r="E14" i="90"/>
  <c r="E15" i="90"/>
  <c r="F16" i="90"/>
  <c r="G16" i="90"/>
  <c r="E17" i="90"/>
  <c r="E18" i="90"/>
  <c r="E19" i="90"/>
  <c r="E20" i="90"/>
  <c r="E21" i="90"/>
  <c r="E22" i="90"/>
  <c r="E23" i="90"/>
  <c r="E24" i="90"/>
  <c r="E25" i="90"/>
  <c r="E26" i="90"/>
  <c r="E27" i="90"/>
  <c r="E28" i="90"/>
  <c r="E29" i="90"/>
  <c r="E30" i="90"/>
  <c r="E31" i="90"/>
  <c r="E32" i="90"/>
  <c r="E33" i="90"/>
  <c r="E34" i="90"/>
  <c r="E35" i="90"/>
  <c r="E36" i="90"/>
  <c r="E37" i="90"/>
  <c r="E38" i="90"/>
  <c r="F39" i="90"/>
  <c r="G39" i="90"/>
  <c r="E40" i="90"/>
  <c r="E41" i="90"/>
  <c r="E42" i="90"/>
  <c r="E43" i="90"/>
  <c r="E44" i="90"/>
  <c r="E45" i="90"/>
  <c r="E46" i="90"/>
  <c r="E47" i="90"/>
  <c r="E48" i="90"/>
  <c r="E49" i="90"/>
  <c r="F50" i="90"/>
  <c r="G50" i="90"/>
  <c r="E51" i="90"/>
  <c r="E52" i="90"/>
  <c r="E53" i="90"/>
  <c r="E54" i="90"/>
  <c r="E55" i="90"/>
  <c r="E56" i="90"/>
  <c r="E57" i="90"/>
  <c r="E58" i="90"/>
  <c r="E59" i="90"/>
  <c r="I5" i="91"/>
  <c r="F6" i="91"/>
  <c r="G6" i="91"/>
  <c r="H6" i="91"/>
  <c r="I6" i="91"/>
  <c r="J6" i="91"/>
  <c r="K6" i="91"/>
  <c r="L6" i="91"/>
  <c r="M6" i="91"/>
  <c r="N6" i="91"/>
  <c r="O6" i="91"/>
  <c r="E7" i="91"/>
  <c r="D7" i="91" s="1"/>
  <c r="E8" i="91"/>
  <c r="E9" i="91"/>
  <c r="D9" i="91" s="1"/>
  <c r="E10" i="91"/>
  <c r="E11" i="91"/>
  <c r="E12" i="91"/>
  <c r="E13" i="91"/>
  <c r="E14" i="91"/>
  <c r="D14" i="91" s="1"/>
  <c r="E15" i="91"/>
  <c r="D15" i="91" s="1"/>
  <c r="E16" i="91"/>
  <c r="D16" i="91" s="1"/>
  <c r="E17" i="91"/>
  <c r="E18" i="91"/>
  <c r="E19" i="91"/>
  <c r="D19" i="91" s="1"/>
  <c r="E20" i="91"/>
  <c r="E21" i="91"/>
  <c r="E22" i="91"/>
  <c r="D22" i="91" s="1"/>
  <c r="E23" i="91"/>
  <c r="D23" i="91" s="1"/>
  <c r="E24" i="91"/>
  <c r="D24" i="91" s="1"/>
  <c r="E25" i="91"/>
  <c r="D25" i="91" s="1"/>
  <c r="E26" i="91"/>
  <c r="D26" i="91" s="1"/>
  <c r="E27" i="91"/>
  <c r="D27" i="91" s="1"/>
  <c r="E28" i="91"/>
  <c r="F29" i="91"/>
  <c r="G29" i="91"/>
  <c r="H29" i="91"/>
  <c r="I29" i="91"/>
  <c r="J29" i="91"/>
  <c r="K29" i="91"/>
  <c r="L29" i="91"/>
  <c r="M29" i="91"/>
  <c r="N29" i="91"/>
  <c r="O29" i="91"/>
  <c r="E30" i="91"/>
  <c r="D30" i="91" s="1"/>
  <c r="E31" i="91"/>
  <c r="E32" i="91"/>
  <c r="D32" i="91" s="1"/>
  <c r="E33" i="91"/>
  <c r="E34" i="91"/>
  <c r="E35" i="91"/>
  <c r="E36" i="91"/>
  <c r="E37" i="91"/>
  <c r="E38" i="91"/>
  <c r="D38" i="91" s="1"/>
  <c r="E39" i="91"/>
  <c r="D39" i="91" s="1"/>
  <c r="B9" i="100"/>
  <c r="B10" i="100" s="1"/>
  <c r="B11" i="100" s="1"/>
  <c r="B12" i="100" s="1"/>
  <c r="B13" i="100" s="1"/>
  <c r="B14" i="100" s="1"/>
  <c r="B19" i="100"/>
  <c r="B20" i="100" s="1"/>
  <c r="B21" i="100" s="1"/>
  <c r="B22" i="100" s="1"/>
  <c r="B23" i="100" s="1"/>
  <c r="B26" i="100"/>
  <c r="B27" i="100" s="1"/>
  <c r="B28" i="100" s="1"/>
  <c r="B29" i="100" s="1"/>
  <c r="B32" i="100"/>
  <c r="B33" i="100"/>
  <c r="B34" i="100" s="1"/>
  <c r="B35" i="100" s="1"/>
  <c r="B36" i="100" s="1"/>
  <c r="B37" i="100" s="1"/>
  <c r="B38" i="100" s="1"/>
  <c r="B39" i="100" s="1"/>
  <c r="B40" i="100" s="1"/>
  <c r="B41" i="100" s="1"/>
  <c r="B42" i="100" s="1"/>
  <c r="B45" i="100"/>
  <c r="B46" i="100"/>
  <c r="B47" i="100" s="1"/>
  <c r="B48" i="100" s="1"/>
  <c r="B49" i="100" s="1"/>
  <c r="B50" i="100" s="1"/>
  <c r="B53" i="100"/>
  <c r="B54" i="100" s="1"/>
  <c r="B55" i="100" s="1"/>
  <c r="B56" i="100" s="1"/>
  <c r="B57" i="100" s="1"/>
  <c r="B58" i="100" s="1"/>
  <c r="B61" i="100"/>
  <c r="B62" i="100" s="1"/>
  <c r="B63" i="100" s="1"/>
  <c r="B64" i="100" s="1"/>
  <c r="B65" i="100" s="1"/>
  <c r="G6" i="101"/>
  <c r="E7" i="101"/>
  <c r="E5" i="101" s="1"/>
  <c r="F7" i="101"/>
  <c r="F5" i="101" s="1"/>
  <c r="G8" i="101"/>
  <c r="G9" i="101"/>
  <c r="G10" i="101"/>
  <c r="G11" i="101"/>
  <c r="G12" i="101"/>
  <c r="G13" i="101"/>
  <c r="G14" i="101"/>
  <c r="G15" i="101"/>
  <c r="G16" i="101"/>
  <c r="G17" i="101"/>
  <c r="G18" i="101"/>
  <c r="G19" i="101"/>
  <c r="G20" i="101"/>
  <c r="G21" i="101"/>
  <c r="G22" i="101"/>
  <c r="G23" i="101"/>
  <c r="G24" i="101"/>
  <c r="B4" i="105"/>
  <c r="B5" i="105"/>
  <c r="B6" i="105"/>
  <c r="B7" i="105" s="1"/>
  <c r="B8" i="105" s="1"/>
  <c r="B9" i="105" s="1"/>
  <c r="D6" i="105"/>
  <c r="E6" i="105"/>
  <c r="F6" i="105"/>
  <c r="G6" i="105"/>
  <c r="D14" i="104" l="1"/>
  <c r="F7" i="104"/>
  <c r="D59" i="90"/>
  <c r="C63" i="90" s="1"/>
  <c r="C7" i="83"/>
  <c r="D8" i="83"/>
  <c r="C25" i="83" s="1"/>
  <c r="E39" i="90"/>
  <c r="D39" i="90" s="1"/>
  <c r="E16" i="90"/>
  <c r="D4" i="78"/>
  <c r="E29" i="91"/>
  <c r="D11" i="91"/>
  <c r="Q6" i="88"/>
  <c r="E6" i="91"/>
  <c r="AA6" i="88"/>
  <c r="O6" i="88"/>
  <c r="O28" i="88" s="1"/>
  <c r="K6" i="95"/>
  <c r="J5" i="91"/>
  <c r="D17" i="91"/>
  <c r="M17" i="88"/>
  <c r="Z6" i="88"/>
  <c r="Y6" i="88" s="1"/>
  <c r="E23" i="93"/>
  <c r="E15" i="93"/>
  <c r="D37" i="91"/>
  <c r="D21" i="91"/>
  <c r="K5" i="91"/>
  <c r="G18" i="104"/>
  <c r="N6" i="88"/>
  <c r="M6" i="88" s="1"/>
  <c r="G6" i="88"/>
  <c r="E30" i="93"/>
  <c r="E19" i="93"/>
  <c r="D9" i="78"/>
  <c r="G30" i="104"/>
  <c r="G32" i="88"/>
  <c r="V17" i="88"/>
  <c r="J17" i="88"/>
  <c r="X6" i="88"/>
  <c r="H6" i="95"/>
  <c r="E27" i="93"/>
  <c r="E24" i="93"/>
  <c r="E16" i="93"/>
  <c r="H15" i="93"/>
  <c r="G5" i="90"/>
  <c r="D18" i="104"/>
  <c r="J14" i="104"/>
  <c r="V13" i="88"/>
  <c r="J13" i="88"/>
  <c r="E13" i="93"/>
  <c r="D13" i="91"/>
  <c r="H5" i="91"/>
  <c r="I7" i="104"/>
  <c r="G17" i="88"/>
  <c r="E29" i="93"/>
  <c r="E18" i="93"/>
  <c r="D36" i="91"/>
  <c r="D18" i="91"/>
  <c r="D12" i="91"/>
  <c r="O5" i="91"/>
  <c r="G5" i="91"/>
  <c r="H7" i="104"/>
  <c r="G7" i="104" s="1"/>
  <c r="S13" i="88"/>
  <c r="G13" i="88"/>
  <c r="E26" i="93"/>
  <c r="D35" i="91"/>
  <c r="N5" i="91"/>
  <c r="F5" i="91"/>
  <c r="E40" i="91"/>
  <c r="F40" i="91" s="1"/>
  <c r="P17" i="88"/>
  <c r="D17" i="88"/>
  <c r="R6" i="88"/>
  <c r="N14" i="95"/>
  <c r="Y13" i="88"/>
  <c r="D20" i="91"/>
  <c r="L6" i="88"/>
  <c r="L28" i="88" s="1"/>
  <c r="E5" i="89"/>
  <c r="E7" i="104"/>
  <c r="E10" i="93"/>
  <c r="D34" i="91"/>
  <c r="D28" i="91"/>
  <c r="K7" i="104"/>
  <c r="J7" i="104" s="1"/>
  <c r="P6" i="88"/>
  <c r="M7" i="104"/>
  <c r="W6" i="88"/>
  <c r="J18" i="104"/>
  <c r="D6" i="95"/>
  <c r="N6" i="95" s="1"/>
  <c r="E6" i="95"/>
  <c r="H11" i="93"/>
  <c r="E50" i="90"/>
  <c r="D10" i="89" s="1"/>
  <c r="G14" i="104"/>
  <c r="H28" i="88"/>
  <c r="D33" i="91"/>
  <c r="S17" i="88"/>
  <c r="P13" i="88"/>
  <c r="D10" i="91"/>
  <c r="M5" i="91"/>
  <c r="E6" i="90"/>
  <c r="D6" i="90" s="1"/>
  <c r="D9" i="89"/>
  <c r="M14" i="104"/>
  <c r="E6" i="88"/>
  <c r="L5" i="91"/>
  <c r="D16" i="90"/>
  <c r="D13" i="88"/>
  <c r="D31" i="91"/>
  <c r="E11" i="90"/>
  <c r="D11" i="90" s="1"/>
  <c r="F5" i="90"/>
  <c r="D8" i="89"/>
  <c r="M18" i="104"/>
  <c r="M13" i="88"/>
  <c r="H6" i="93"/>
  <c r="D8" i="91"/>
  <c r="D7" i="89"/>
  <c r="D6" i="78"/>
  <c r="T6" i="88"/>
  <c r="S6" i="88" s="1"/>
  <c r="K6" i="88"/>
  <c r="D7" i="104" l="1"/>
  <c r="C27" i="83"/>
  <c r="D27" i="83" s="1"/>
  <c r="C28" i="83"/>
  <c r="D28" i="83" s="1"/>
  <c r="C29" i="83"/>
  <c r="D29" i="83" s="1"/>
  <c r="C34" i="83"/>
  <c r="D34" i="83" s="1"/>
  <c r="C30" i="83"/>
  <c r="D30" i="83" s="1"/>
  <c r="C31" i="83"/>
  <c r="D31" i="83" s="1"/>
  <c r="C26" i="83"/>
  <c r="D26" i="83" s="1"/>
  <c r="C32" i="83"/>
  <c r="D32" i="83" s="1"/>
  <c r="C33" i="83"/>
  <c r="D33" i="83" s="1"/>
  <c r="D20" i="83"/>
  <c r="C8" i="83"/>
  <c r="D50" i="90"/>
  <c r="C61" i="90" s="1"/>
  <c r="E5" i="91"/>
  <c r="N28" i="88"/>
  <c r="H18" i="93"/>
  <c r="E5" i="90"/>
  <c r="D5" i="90" s="1"/>
  <c r="C60" i="90" s="1"/>
  <c r="V6" i="88"/>
  <c r="C3" i="88" s="1"/>
  <c r="D6" i="89"/>
  <c r="C11" i="89" s="1"/>
  <c r="J6" i="88"/>
  <c r="K28" i="88"/>
  <c r="D6" i="88"/>
  <c r="E28" i="88"/>
  <c r="G29" i="88" l="1"/>
  <c r="H9" i="89"/>
</calcChain>
</file>

<file path=xl/sharedStrings.xml><?xml version="1.0" encoding="utf-8"?>
<sst xmlns="http://schemas.openxmlformats.org/spreadsheetml/2006/main" count="8619" uniqueCount="2488">
  <si>
    <t>Total</t>
  </si>
  <si>
    <t>Código Secuencial: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</si>
  <si>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</si>
  <si>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</si>
  <si>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</si>
  <si>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</si>
  <si>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</si>
  <si>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</si>
  <si>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</si>
  <si>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</si>
  <si>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</si>
  <si>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Circuito Escolar:</t>
  </si>
  <si>
    <t>Mu-
jeres</t>
  </si>
  <si>
    <t>Hom-
bres</t>
  </si>
  <si>
    <t>ALAJUELA</t>
  </si>
  <si>
    <t>PUNTARENAS</t>
  </si>
  <si>
    <t>15</t>
  </si>
  <si>
    <t>CAÑAS</t>
  </si>
  <si>
    <t>Barrio o Poblado:</t>
  </si>
  <si>
    <t>Dirección Exacta:</t>
  </si>
  <si>
    <t>Dirección Regional:</t>
  </si>
  <si>
    <t>Código Presupuestario:</t>
  </si>
  <si>
    <t>Educación Física</t>
  </si>
  <si>
    <t>Educación Musical</t>
  </si>
  <si>
    <t>Educación Religiosa</t>
  </si>
  <si>
    <t>Informática</t>
  </si>
  <si>
    <t>Hombres</t>
  </si>
  <si>
    <t>Mujeres</t>
  </si>
  <si>
    <t>Tipo de Cargo</t>
  </si>
  <si>
    <t>Director</t>
  </si>
  <si>
    <t>Asistente de Dirección</t>
  </si>
  <si>
    <t>Otros</t>
  </si>
  <si>
    <t>Docentes</t>
  </si>
  <si>
    <t>Inglés</t>
  </si>
  <si>
    <t>Administrativos y de Servicios</t>
  </si>
  <si>
    <t>Oficinista</t>
  </si>
  <si>
    <t>Cocinera</t>
  </si>
  <si>
    <t>Artes Plásticas</t>
  </si>
  <si>
    <t>Artes Industriales</t>
  </si>
  <si>
    <t>Educación para el Hogar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</si>
  <si>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</si>
  <si>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</si>
  <si>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</si>
  <si>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</si>
  <si>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</si>
  <si>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</si>
  <si>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</si>
  <si>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</si>
  <si>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</si>
  <si>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</si>
  <si>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</si>
  <si>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</si>
  <si>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</si>
  <si>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</si>
  <si>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</si>
  <si>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</si>
  <si>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</si>
  <si>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</si>
  <si>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</si>
  <si>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</si>
  <si>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</si>
  <si>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</si>
  <si>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</si>
  <si>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</si>
  <si>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</si>
  <si>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</si>
  <si>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</si>
  <si>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</si>
  <si>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</si>
  <si>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</si>
  <si>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</si>
  <si>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</si>
  <si>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</si>
  <si>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</si>
  <si>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</si>
  <si>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</si>
  <si>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</si>
  <si>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</si>
  <si>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</si>
  <si>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</si>
  <si>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</si>
  <si>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</si>
  <si>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</si>
  <si>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</si>
  <si>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</si>
  <si>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</si>
  <si>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</si>
  <si>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</si>
  <si>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</si>
  <si>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</si>
  <si>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</si>
  <si>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</si>
  <si>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</si>
  <si>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</si>
  <si>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</si>
  <si>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</si>
  <si>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</si>
  <si>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</si>
  <si>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Laboratorio de Informática</t>
  </si>
  <si>
    <t>Sala de Profesores</t>
  </si>
  <si>
    <t>Lavatorios</t>
  </si>
  <si>
    <t>Servicio Sanitario Accesible (Ley 7600)</t>
  </si>
  <si>
    <t>No tiene</t>
  </si>
  <si>
    <t>El o los Servicios Sanitarios están conectados a:</t>
  </si>
  <si>
    <t>Correo Electrónico de la Institución:</t>
  </si>
  <si>
    <t>Sin Conexión a Internet</t>
  </si>
  <si>
    <t>Computadoras en Buen Estado</t>
  </si>
  <si>
    <t>De uso estrictamente pedagógico</t>
  </si>
  <si>
    <t>De uso pedagógico y administrativo</t>
  </si>
  <si>
    <t>De uso estrictamente administrativo</t>
  </si>
  <si>
    <t>Computadora de Escritorio</t>
  </si>
  <si>
    <t>Uso</t>
  </si>
  <si>
    <t>Comedor</t>
  </si>
  <si>
    <t>OBSERVACIONES/COMENTARIOS:</t>
  </si>
  <si>
    <t>Alfabetización</t>
  </si>
  <si>
    <t>Educación Diversificada a Distancia</t>
  </si>
  <si>
    <t>Biblioteca</t>
  </si>
  <si>
    <t>Taller de Artes Industriales</t>
  </si>
  <si>
    <t>Otros Talleres</t>
  </si>
  <si>
    <t>Gimnasio</t>
  </si>
  <si>
    <t>Auxiliar Administrativo</t>
  </si>
  <si>
    <t>Técnicos-Docentes</t>
  </si>
  <si>
    <t>Orientador</t>
  </si>
  <si>
    <t>Orientador Asistente</t>
  </si>
  <si>
    <t>Bibliotecólogo</t>
  </si>
  <si>
    <t>Trabajador Calificado</t>
  </si>
  <si>
    <t>Oficial de Seguridad</t>
  </si>
  <si>
    <t>Auxiliar de Vigilancia</t>
  </si>
  <si>
    <t>Conserje</t>
  </si>
  <si>
    <t>Otros Docentes</t>
  </si>
  <si>
    <t>Aspi-rantes</t>
  </si>
  <si>
    <t>Cantidad
Total</t>
  </si>
  <si>
    <t>Aulas (que no se utilizan para impartir lecciones)</t>
  </si>
  <si>
    <t>Español</t>
  </si>
  <si>
    <t>Estudios Sociales</t>
  </si>
  <si>
    <t>Matemática</t>
  </si>
  <si>
    <t>Ciencias</t>
  </si>
  <si>
    <t>Biología</t>
  </si>
  <si>
    <t>Química</t>
  </si>
  <si>
    <t>Física</t>
  </si>
  <si>
    <t>Francés</t>
  </si>
  <si>
    <t>Educación Convencional</t>
  </si>
  <si>
    <t>Técnico de Nivel Medio</t>
  </si>
  <si>
    <t>I Nivel</t>
  </si>
  <si>
    <t>II Nivel</t>
  </si>
  <si>
    <t>III Nivel</t>
  </si>
  <si>
    <t>Académico</t>
  </si>
  <si>
    <t>De I y II Ciclos</t>
  </si>
  <si>
    <t>Discapacidad Motora</t>
  </si>
  <si>
    <t>Discapacidad Múltiple</t>
  </si>
  <si>
    <t>Discapacidad Visual</t>
  </si>
  <si>
    <t>Ceguera</t>
  </si>
  <si>
    <t>Baja Visión</t>
  </si>
  <si>
    <t>Sordera</t>
  </si>
  <si>
    <t>Sordo Ceguera</t>
  </si>
  <si>
    <t>Problemas de Aprendizaje</t>
  </si>
  <si>
    <t>NOMBRE</t>
  </si>
  <si>
    <t>CODIGO</t>
  </si>
  <si>
    <t>PR</t>
  </si>
  <si>
    <t>CAN</t>
  </si>
  <si>
    <t>DIS</t>
  </si>
  <si>
    <t>ZONA</t>
  </si>
  <si>
    <t>NIVEL</t>
  </si>
  <si>
    <t>CODINS</t>
  </si>
  <si>
    <t>pertenece</t>
  </si>
  <si>
    <t>CIRES</t>
  </si>
  <si>
    <t>DIREG23</t>
  </si>
  <si>
    <t>CIRES23</t>
  </si>
  <si>
    <t>TIPODIR</t>
  </si>
  <si>
    <t>POBLADO</t>
  </si>
  <si>
    <t>CERRADA</t>
  </si>
  <si>
    <t>DIRECTOR</t>
  </si>
  <si>
    <t>CORREO</t>
  </si>
  <si>
    <t>EXACTA</t>
  </si>
  <si>
    <t>CREACION</t>
  </si>
  <si>
    <t>6</t>
  </si>
  <si>
    <t>1</t>
  </si>
  <si>
    <t>2</t>
  </si>
  <si>
    <t>*</t>
  </si>
  <si>
    <t>3</t>
  </si>
  <si>
    <t>SAN FRANCISCO</t>
  </si>
  <si>
    <t>00308</t>
  </si>
  <si>
    <t>00309</t>
  </si>
  <si>
    <t>4</t>
  </si>
  <si>
    <t>5</t>
  </si>
  <si>
    <t>00302</t>
  </si>
  <si>
    <t>00001</t>
  </si>
  <si>
    <t>00306</t>
  </si>
  <si>
    <t>00307</t>
  </si>
  <si>
    <t>00304</t>
  </si>
  <si>
    <t>SAN PEDRO</t>
  </si>
  <si>
    <t>_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</si>
  <si>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</si>
  <si>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</si>
  <si>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</si>
  <si>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</si>
  <si>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</si>
  <si>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</si>
  <si>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</si>
  <si>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</si>
  <si>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</si>
  <si>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</si>
  <si>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</si>
  <si>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</si>
  <si>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</si>
  <si>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</si>
  <si>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</si>
  <si>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</si>
  <si>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</si>
  <si>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</si>
  <si>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</si>
  <si>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</si>
  <si>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</si>
  <si>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</si>
  <si>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</si>
  <si>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</si>
  <si>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</si>
  <si>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</si>
  <si>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</si>
  <si>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</si>
  <si>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</si>
  <si>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</si>
  <si>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</si>
  <si>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</si>
  <si>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</si>
  <si>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</si>
  <si>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</si>
  <si>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</si>
  <si>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</si>
  <si>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</si>
  <si>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</si>
  <si>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</si>
  <si>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</si>
  <si>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</si>
  <si>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</si>
  <si>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</si>
  <si>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</si>
  <si>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</si>
  <si>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</si>
  <si>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</si>
  <si>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</si>
  <si>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</si>
  <si>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</si>
  <si>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</si>
  <si>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</si>
  <si>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</si>
  <si>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</si>
  <si>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</si>
  <si>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</si>
  <si>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</si>
  <si>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</si>
  <si>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</si>
  <si>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</si>
  <si>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</si>
  <si>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</si>
  <si>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</si>
  <si>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</si>
  <si>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</si>
  <si>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</si>
  <si>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</si>
  <si>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</si>
  <si>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</si>
  <si>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</si>
  <si>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</si>
  <si>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</si>
  <si>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</si>
  <si>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</si>
  <si>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</si>
  <si>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</si>
  <si>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</si>
  <si>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</si>
  <si>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</si>
  <si>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</si>
  <si>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</si>
  <si>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</si>
  <si>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</si>
  <si>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</si>
  <si>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</si>
  <si>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</si>
  <si>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</si>
  <si>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</si>
  <si>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</si>
  <si>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</si>
  <si>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</si>
  <si>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</si>
  <si>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</si>
  <si>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</si>
  <si>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</si>
  <si>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</si>
  <si>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</si>
  <si>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</si>
  <si>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</si>
  <si>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</si>
  <si>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</si>
  <si>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</si>
  <si>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</si>
  <si>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</si>
  <si>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</si>
  <si>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</si>
  <si>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</si>
  <si>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</si>
  <si>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</si>
  <si>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</si>
  <si>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</si>
  <si>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</si>
  <si>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</si>
  <si>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</si>
  <si>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</si>
  <si>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</si>
  <si>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</si>
  <si>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</si>
  <si>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</si>
  <si>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</si>
  <si>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</si>
  <si>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</si>
  <si>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</si>
  <si>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</si>
  <si>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</si>
  <si>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</si>
  <si>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</si>
  <si>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</si>
  <si>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</si>
  <si>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</si>
  <si>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</si>
  <si>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</si>
  <si>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</si>
  <si>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</si>
  <si>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</si>
  <si>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</si>
  <si>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</si>
  <si>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</si>
  <si>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</si>
  <si>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</si>
  <si>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</si>
  <si>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</si>
  <si>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</si>
  <si>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</si>
  <si>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</si>
  <si>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</si>
  <si>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</si>
  <si>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</si>
  <si>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</si>
  <si>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</si>
  <si>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</si>
  <si>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</si>
  <si>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</si>
  <si>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</si>
  <si>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</si>
  <si>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</si>
  <si>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</si>
  <si>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</si>
  <si>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</si>
  <si>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</si>
  <si>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</si>
  <si>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</si>
  <si>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</si>
  <si>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</si>
  <si>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</si>
  <si>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</si>
  <si>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</si>
  <si>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</si>
  <si>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</si>
  <si>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</si>
  <si>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</si>
  <si>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</si>
  <si>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</si>
  <si>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</si>
  <si>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</si>
  <si>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</si>
  <si>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</si>
  <si>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</si>
  <si>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</si>
  <si>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</si>
  <si>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</si>
  <si>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</si>
  <si>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</si>
  <si>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</si>
  <si>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</si>
  <si>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</si>
  <si>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</si>
  <si>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</si>
  <si>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</si>
  <si>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</si>
  <si>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</si>
  <si>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</si>
  <si>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</si>
  <si>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</si>
  <si>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</si>
  <si>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</si>
  <si>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</si>
  <si>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</si>
  <si>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</si>
  <si>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</si>
  <si>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</si>
  <si>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</si>
  <si>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</si>
  <si>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</si>
  <si>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</si>
  <si>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</si>
  <si>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</si>
  <si>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</si>
  <si>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</si>
  <si>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</si>
  <si>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</si>
  <si>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</si>
  <si>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</si>
  <si>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</si>
  <si>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</si>
  <si>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</si>
  <si>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</si>
  <si>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</si>
  <si>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</si>
  <si>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</si>
  <si>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</si>
  <si>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</si>
  <si>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</si>
  <si>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</si>
  <si>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</si>
  <si>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</si>
  <si>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</si>
  <si>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</si>
  <si>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</si>
  <si>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</si>
  <si>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</si>
  <si>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</si>
  <si>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</si>
  <si>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</si>
  <si>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</si>
  <si>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</si>
  <si>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</si>
  <si>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</si>
  <si>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</si>
  <si>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</si>
  <si>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</si>
  <si>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</si>
  <si>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</si>
  <si>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</si>
  <si>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</si>
  <si>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</si>
  <si>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</si>
  <si>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</si>
  <si>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</si>
  <si>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</si>
  <si>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</si>
  <si>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</si>
  <si>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</si>
  <si>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</si>
  <si>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</si>
  <si>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</si>
  <si>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</si>
  <si>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</si>
  <si>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</si>
  <si>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</si>
  <si>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</si>
  <si>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</si>
  <si>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</si>
  <si>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</si>
  <si>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</si>
  <si>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</si>
  <si>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</si>
  <si>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</si>
  <si>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</si>
  <si>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</si>
  <si>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</si>
  <si>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</si>
  <si>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</si>
  <si>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</si>
  <si>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</si>
  <si>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</si>
  <si>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</si>
  <si>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</si>
  <si>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</si>
  <si>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</si>
  <si>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</si>
  <si>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</si>
  <si>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</si>
  <si>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</si>
  <si>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</si>
  <si>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</si>
  <si>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</si>
  <si>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</si>
  <si>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</si>
  <si>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</si>
  <si>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</si>
  <si>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</si>
  <si>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</si>
  <si>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</si>
  <si>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</si>
  <si>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</si>
  <si>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</si>
  <si>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</si>
  <si>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</si>
  <si>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</si>
  <si>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</si>
  <si>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</si>
  <si>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</si>
  <si>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</si>
  <si>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</si>
  <si>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</si>
  <si>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</si>
  <si>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</si>
  <si>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</si>
  <si>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</si>
  <si>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</si>
  <si>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</si>
  <si>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</si>
  <si>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</si>
  <si>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</si>
  <si>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</si>
  <si>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</si>
  <si>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</si>
  <si>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</si>
  <si>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</si>
  <si>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</si>
  <si>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</si>
  <si>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</si>
  <si>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</si>
  <si>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</si>
  <si>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</si>
  <si>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</si>
  <si>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</si>
  <si>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</si>
  <si>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</si>
  <si>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</si>
  <si>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</si>
  <si>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</si>
  <si>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</si>
  <si>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</si>
  <si>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</si>
  <si>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</si>
  <si>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</si>
  <si>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</si>
  <si>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</si>
  <si>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</si>
  <si>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</si>
  <si>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</si>
  <si>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</si>
  <si>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</si>
  <si>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</si>
  <si>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</si>
  <si>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</si>
  <si>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</si>
  <si>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</si>
  <si>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</si>
  <si>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</si>
  <si>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</si>
  <si>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</si>
  <si>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</si>
  <si>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</si>
  <si>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</si>
  <si>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</si>
  <si>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</si>
  <si>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</si>
  <si>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</si>
  <si>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</si>
  <si>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</si>
  <si>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</si>
  <si>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</si>
  <si>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</si>
  <si>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</si>
  <si>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</si>
  <si>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</si>
  <si>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</si>
  <si>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</si>
  <si>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</si>
  <si>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</si>
  <si>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</si>
  <si>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</si>
  <si>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</si>
  <si>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</si>
  <si>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</si>
  <si>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</si>
  <si>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</si>
  <si>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</si>
  <si>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</si>
  <si>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</si>
  <si>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</si>
  <si>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</si>
  <si>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</si>
  <si>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</si>
  <si>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</si>
  <si>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</si>
  <si>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</si>
  <si>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</si>
  <si>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</si>
  <si>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</si>
  <si>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</si>
  <si>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</si>
  <si>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</si>
  <si>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</si>
  <si>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</si>
  <si>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</si>
  <si>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</si>
  <si>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</si>
  <si>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</si>
  <si>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</si>
  <si>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</si>
  <si>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</si>
  <si>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</si>
  <si>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</si>
  <si>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</si>
  <si>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</si>
  <si>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</si>
  <si>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</si>
  <si>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</si>
  <si>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</si>
  <si>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</si>
  <si>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</si>
  <si>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</si>
  <si>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</si>
  <si>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</si>
  <si>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</si>
  <si>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</si>
  <si>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</si>
  <si>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</si>
  <si>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</si>
  <si>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</si>
  <si>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</si>
  <si>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</si>
  <si>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</si>
  <si>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</si>
  <si>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</si>
  <si>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</si>
  <si>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</si>
  <si>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</si>
  <si>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</si>
  <si>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</si>
  <si>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</si>
  <si>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</si>
  <si>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</si>
  <si>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</si>
  <si>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</si>
  <si>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</si>
  <si>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</si>
  <si>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</si>
  <si>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</si>
  <si>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</si>
  <si>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</si>
  <si>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</si>
  <si>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</si>
  <si>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</si>
  <si>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</si>
  <si>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</si>
  <si>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</si>
  <si>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</si>
  <si>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</si>
  <si>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</si>
  <si>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</si>
  <si>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</si>
  <si>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</si>
  <si>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</si>
  <si>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</si>
  <si>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</si>
  <si>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</si>
  <si>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</si>
  <si>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</si>
  <si>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</si>
  <si>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</si>
  <si>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</si>
  <si>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</si>
  <si>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</si>
  <si>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</si>
  <si>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</si>
  <si>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</si>
  <si>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</si>
  <si>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</si>
  <si>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</si>
  <si>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00032</t>
  </si>
  <si>
    <t>00033</t>
  </si>
  <si>
    <t>00034</t>
  </si>
  <si>
    <t>Ubicación (PR/CA/DI):</t>
  </si>
  <si>
    <t>CUADRO 2</t>
  </si>
  <si>
    <t>CUADRO 3</t>
  </si>
  <si>
    <t>Provincia / Cantón / Distrito</t>
  </si>
  <si>
    <t>CUADRO 5</t>
  </si>
  <si>
    <t>CUADRO 6</t>
  </si>
  <si>
    <t>Discapacidad /
Condición</t>
  </si>
  <si>
    <t>CUADRO 7</t>
  </si>
  <si>
    <t>CUADRO 8</t>
  </si>
  <si>
    <t>Administrativos</t>
  </si>
  <si>
    <t>Educación Cívica</t>
  </si>
  <si>
    <t>Docentes que atienden Proyectos de
Educación Abierta</t>
  </si>
  <si>
    <t>Otro lugar (indicar debajo de esta línea)</t>
  </si>
  <si>
    <t>Otros Laboratorios</t>
  </si>
  <si>
    <t>Matrícula Inicial</t>
  </si>
  <si>
    <t>TOTAL</t>
  </si>
  <si>
    <t>Adm. y de Serv. Reubicados / Readecuados</t>
  </si>
  <si>
    <t>Soda</t>
  </si>
  <si>
    <t>pr/ca/di</t>
  </si>
  <si>
    <t>COTO</t>
  </si>
  <si>
    <t>CUADRO 1</t>
  </si>
  <si>
    <t>Docentes Educación Especial</t>
  </si>
  <si>
    <t>Generalista en Educación Especial</t>
  </si>
  <si>
    <t>Audición y Lenguaje</t>
  </si>
  <si>
    <t>Problemas Emocionales y de Conducta</t>
  </si>
  <si>
    <t>Terapia del Lenguaje</t>
  </si>
  <si>
    <t>Otros Docentes Educación Especial</t>
  </si>
  <si>
    <t>00180</t>
  </si>
  <si>
    <t>Administrativos Reubicados</t>
  </si>
  <si>
    <t>Técnicos-Docentes Reubicados</t>
  </si>
  <si>
    <t>Docentes Reubicados</t>
  </si>
  <si>
    <t>(Los Satélites NO deben llenar este cuadro)</t>
  </si>
  <si>
    <t xml:space="preserve">Docentes </t>
  </si>
  <si>
    <t>Cubículos</t>
  </si>
  <si>
    <t>Docentes Reubicados de Educación Especial</t>
  </si>
  <si>
    <t>00058</t>
  </si>
  <si>
    <t>00057</t>
  </si>
  <si>
    <t>00005</t>
  </si>
  <si>
    <t>00008</t>
  </si>
  <si>
    <t>00007</t>
  </si>
  <si>
    <t>00059</t>
  </si>
  <si>
    <t>00004</t>
  </si>
  <si>
    <t>00009</t>
  </si>
  <si>
    <t>00011</t>
  </si>
  <si>
    <t>00012</t>
  </si>
  <si>
    <t>00015</t>
  </si>
  <si>
    <t>00061</t>
  </si>
  <si>
    <t>X</t>
  </si>
  <si>
    <t>Si requiere más filas, insértelas.</t>
  </si>
  <si>
    <t>1-07-07</t>
  </si>
  <si>
    <t>1-19-12</t>
  </si>
  <si>
    <t>2-02-14</t>
  </si>
  <si>
    <t>6-02-06</t>
  </si>
  <si>
    <t>6-08-06</t>
  </si>
  <si>
    <t>Primaria por Suficiencia</t>
  </si>
  <si>
    <t>III Ciclo por Suficiencia</t>
  </si>
  <si>
    <t>Bachillerato por Madurez</t>
  </si>
  <si>
    <t>(1)</t>
  </si>
  <si>
    <t>(2)</t>
  </si>
  <si>
    <t>Lengua Indígena</t>
  </si>
  <si>
    <t>Se comparte el edificio con otra institución?</t>
  </si>
  <si>
    <t>Sala de Robótica</t>
  </si>
  <si>
    <t>RESIDENCIA DE LOS ESTUDIANTES MATRICULADOS DURANTE</t>
  </si>
  <si>
    <t>Cultura Indígena</t>
  </si>
  <si>
    <t>2-16-01</t>
  </si>
  <si>
    <t>6-01-10</t>
  </si>
  <si>
    <t>CUADRO 9</t>
  </si>
  <si>
    <t>Refugiados</t>
  </si>
  <si>
    <t>Solicitante de Asilo</t>
  </si>
  <si>
    <t>5-11-05</t>
  </si>
  <si>
    <t>00010</t>
  </si>
  <si>
    <t>SAN JOSE CENTRAL</t>
  </si>
  <si>
    <t>SAN JOSE OESTE</t>
  </si>
  <si>
    <t>Sí</t>
  </si>
  <si>
    <t>No</t>
  </si>
  <si>
    <t>Aulas o lugar donde se imparten lecciones:</t>
  </si>
  <si>
    <t>Indique si la Institución cuenta con los siguientes servicios:</t>
  </si>
  <si>
    <t>Pupitres (Unipersonales, mesas de pupitre)</t>
  </si>
  <si>
    <t>Hidrante</t>
  </si>
  <si>
    <t>Servicios Sanitarios</t>
  </si>
  <si>
    <t>Para hombres</t>
  </si>
  <si>
    <t>Para mujeres</t>
  </si>
  <si>
    <t>Para ambos sexos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</si>
  <si>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</si>
  <si>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</si>
  <si>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</si>
  <si>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</si>
  <si>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CUADRO 4.1</t>
  </si>
  <si>
    <t>CUADRO 4.2</t>
  </si>
  <si>
    <t>(3)</t>
  </si>
  <si>
    <t>Síndrome de Asperger</t>
  </si>
  <si>
    <t>(Cada Sede y Satélite debe llenar un formulario)</t>
  </si>
  <si>
    <t>Retraso Mental (Discapacidad Intelectual)</t>
  </si>
  <si>
    <t>Aulas (para impartir lecciones)</t>
  </si>
  <si>
    <t>1/  No incluir Síndrome de Down.</t>
  </si>
  <si>
    <t>Camión Cisterna</t>
  </si>
  <si>
    <t>Pileta lavamanos (Bebedero)</t>
  </si>
  <si>
    <t>Discapacidad / Condición</t>
  </si>
  <si>
    <t>Duchas</t>
  </si>
  <si>
    <t>Trastorno del Lenguaje</t>
  </si>
  <si>
    <t>DISCAPACIDAD O CONDICIÓN DE LOS ESTUDIANTES DE EDUCACIÓN CONVENCIONAL (Plan de Estudios Modular)</t>
  </si>
  <si>
    <t>DISCAPACIDAD O CONDICIÓN DE LOS ESTUDIANTES DE EDUCACIÓN</t>
  </si>
  <si>
    <t>Mingitorios (Urinarios)</t>
  </si>
  <si>
    <t>Pérdida Auditiva</t>
  </si>
  <si>
    <t>El Centro Educativo tiene las adaptaciones necesarias en su infraestructura para que garantice la accesibilidad física de los estudiantes, personal y padres de familia, a todos los servicios ofrecidos, por ejemplo:  área administrativa, biblioteca, comedor, laboratorios?</t>
  </si>
  <si>
    <t>7-03-07</t>
  </si>
  <si>
    <t>2-16-02</t>
  </si>
  <si>
    <t>2-16-03</t>
  </si>
  <si>
    <t>El Centro Educativo se abastece de agua por:</t>
  </si>
  <si>
    <t>El Agua que consumen proviene de:</t>
  </si>
  <si>
    <t>En el Centro Educativo hay luz eléctrica del:</t>
  </si>
  <si>
    <t>Trastorno del Espectro Autista (TEA)</t>
  </si>
  <si>
    <t>2/  Antes Problemas Emocionales y de Conducta.</t>
  </si>
  <si>
    <t>3/ Antes Problemas de Aprendizaje.</t>
  </si>
  <si>
    <t>4/  Especificar en OBSERVACIONES/COMENTARIOS. Ver ejemplos en la Guía.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</si>
  <si>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</si>
  <si>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</si>
  <si>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</si>
  <si>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</si>
  <si>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</si>
  <si>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</si>
  <si>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SAN JOSE / SAN JOSE / URUCA</t>
  </si>
  <si>
    <t>SAN JOSE / SAN JOSE / MATA REDONDA</t>
  </si>
  <si>
    <t>SAN JOSE / SAN JOSE / PAVAS</t>
  </si>
  <si>
    <t>SAN JOSE / SAN JOSE / HATILLO</t>
  </si>
  <si>
    <t>SAN JOSE / SAN JOSE / SAN SEBASTIAN</t>
  </si>
  <si>
    <t>SAN JOSE / ESCAZU / ESCAZU</t>
  </si>
  <si>
    <t>SAN JOSE / ESCAZU / SAN ANTONIO</t>
  </si>
  <si>
    <t>SAN JOSE / ESCAZU / SAN RAFAEL</t>
  </si>
  <si>
    <t>SAN JOSE / DESAMPARADOS / DESAMPARADOS</t>
  </si>
  <si>
    <t>SAN JOSE / DESAMPARADOS / SAN MIGUEL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</si>
  <si>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</si>
  <si>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</si>
  <si>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</si>
  <si>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</si>
  <si>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</si>
  <si>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DESAMPARADOS / SAN CRISTOBAL</t>
  </si>
  <si>
    <t>SAN JOSE / DESAMPARADOS / ROSARIO</t>
  </si>
  <si>
    <t>SAN JOSE / DESAMPARADOS / DAMAS</t>
  </si>
  <si>
    <t>SAN JOSE / DESAMPARADOS / SAN RAFAEL ABAJO</t>
  </si>
  <si>
    <t>SAN JOSE / DESAMPARADOS / GRAVILIAS</t>
  </si>
  <si>
    <t>SAN JOSE / DESAMPARADOS / LOS GUIDO</t>
  </si>
  <si>
    <t>SAN JOSE / PURISCAL / SANTIAGO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</si>
  <si>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</si>
  <si>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</si>
  <si>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</si>
  <si>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</si>
  <si>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DESAMPARADITOS</t>
  </si>
  <si>
    <t>SAN JOSE / PURISCAL / SAN ANTONIO</t>
  </si>
  <si>
    <t>SAN JOSE / PURISCAL / CHIRES</t>
  </si>
  <si>
    <t>SAN JOSE / TARRAZU / SAN MARCOS</t>
  </si>
  <si>
    <t>SAN JOSE / TARRAZU / SAN LORENZO</t>
  </si>
  <si>
    <t>SAN JOSE / TARRAZU / SAN CARLOS</t>
  </si>
  <si>
    <t>SAN JOSE / ASERRI / ASERRI</t>
  </si>
  <si>
    <t>SAN JOSE / ASERRI / TARBACA</t>
  </si>
  <si>
    <t>SAN JOSE / ASERRI / VUELTA DE JORCO</t>
  </si>
  <si>
    <t>SAN JOSE / ASERRI / SAN GABRIEL</t>
  </si>
  <si>
    <t>SAN JOSE / ASERRI / LEGUA</t>
  </si>
  <si>
    <t>SAN JOSE / ASERRI / MONTERREY</t>
  </si>
  <si>
    <t>SAN JOSE / ASERRI / SALITRILLOS</t>
  </si>
  <si>
    <t>SAN JOSE / MORA / COLON</t>
  </si>
  <si>
    <t>SAN JOSE / MORA / GUAYABO</t>
  </si>
  <si>
    <t>SAN JOSE / MORA / TABARCIA</t>
  </si>
  <si>
    <t>SAN JOSE / MORA / PICAGRES</t>
  </si>
  <si>
    <t>SAN JOSE / MORA / JARIS</t>
  </si>
  <si>
    <t>SAN JOSE / MORA / QUITIRRISI</t>
  </si>
  <si>
    <t>SAN JOSE / GOICOECHEA / GUADALUPE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</si>
  <si>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</si>
  <si>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</si>
  <si>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</si>
  <si>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</si>
  <si>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GOICOECHEA / PURRAL</t>
  </si>
  <si>
    <t>SAN JOSE / SANTA ANA / SANTA ANA</t>
  </si>
  <si>
    <t>SAN JOSE / SANTA ANA / SALITRAL</t>
  </si>
  <si>
    <t>SAN JOSE / SANTA ANA / POZOS</t>
  </si>
  <si>
    <t>SAN JOSE / SANTA ANA / URUCA</t>
  </si>
  <si>
    <t>SAN JOSE / SANTA ANA / PIEDADES</t>
  </si>
  <si>
    <t>SAN JOSE / SANTA ANA / BRASIL</t>
  </si>
  <si>
    <t>SAN JOSE / ALAJUELITA / ALAJUELITA</t>
  </si>
  <si>
    <t>SAN JOSE / ALAJUELITA / SAN JOSECITO</t>
  </si>
  <si>
    <t>SAN JOSE / ALAJUELITA / SAN ANTONIO</t>
  </si>
  <si>
    <t>SAN JOSE / ALAJUELITA / CONCEPCION</t>
  </si>
  <si>
    <t>SAN JOSE / ALAJUELITA / SAN FELIPE</t>
  </si>
  <si>
    <t>SAN JOSE / VASQUEZ DE CORONADO / SAN ISIDRO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</si>
  <si>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</si>
  <si>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</si>
  <si>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</si>
  <si>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</si>
  <si>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SAN JOSE / ACOSTA / SAN IGNACIO</t>
  </si>
  <si>
    <t>SAN JOSE / ACOSTA / GUAITIL</t>
  </si>
  <si>
    <t>SAN JOSE / ACOSTA / PALMICHAL</t>
  </si>
  <si>
    <t>SAN JOSE / ACOSTA / CANGREJAL</t>
  </si>
  <si>
    <t>SAN JOSE / ACOSTA / SABANILLAS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</si>
  <si>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</si>
  <si>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</si>
  <si>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</si>
  <si>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</si>
  <si>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</si>
  <si>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</si>
  <si>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</si>
  <si>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</si>
  <si>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</si>
  <si>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</si>
  <si>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</si>
  <si>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</si>
  <si>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</si>
  <si>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</si>
  <si>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</si>
  <si>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</si>
  <si>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</si>
  <si>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</si>
  <si>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</si>
  <si>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</si>
  <si>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</si>
  <si>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</si>
  <si>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</si>
  <si>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</si>
  <si>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</si>
  <si>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</si>
  <si>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</si>
  <si>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</si>
  <si>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</si>
  <si>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</si>
  <si>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</si>
  <si>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</si>
  <si>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ALAJUELA / ALAJUELA / ALAJUELA</t>
  </si>
  <si>
    <t>ALAJUELA / ALAJUELA / SAN JOSE</t>
  </si>
  <si>
    <t>ALAJUELA / ALAJUELA / CARRIZAL</t>
  </si>
  <si>
    <t>ALAJUELA / ALAJUELA / SAN ANTONIO</t>
  </si>
  <si>
    <t>ALAJUELA / ALAJUELA / GUACIMA</t>
  </si>
  <si>
    <t>ALAJUELA / ALAJUELA / SAN ISIDRO</t>
  </si>
  <si>
    <t>ALAJUELA / ALAJUELA / SABANILLA</t>
  </si>
  <si>
    <t>ALAJUELA / ALAJUELA / SAN RAFAEL</t>
  </si>
  <si>
    <t>ALAJUELA / ALAJUELA / RIO SEGUNDO</t>
  </si>
  <si>
    <t>ALAJUELA / ALAJUELA / DESAMPARADOS</t>
  </si>
  <si>
    <t>ALAJUELA / ALAJUELA / TURRUCARES</t>
  </si>
  <si>
    <t>ALAJUELA / ALAJUELA / TAMBOR</t>
  </si>
  <si>
    <t>ALAJUELA / ALAJUELA / GARITA</t>
  </si>
  <si>
    <t>ALAJUELA / ALAJUELA / SARAPIQUI</t>
  </si>
  <si>
    <t>ALAJUELA / SAN RAMON / SAN RAMON</t>
  </si>
  <si>
    <t>ALAJUELA / SAN RAMON / SANTIAGO</t>
  </si>
  <si>
    <t>ALAJUELA / SAN RAMON / SAN JUAN</t>
  </si>
  <si>
    <t>ALAJUELA / SAN RAMON / PIEDADES SUR</t>
  </si>
  <si>
    <t>ALAJUELA / SAN RAMON / SAN RAFAEL</t>
  </si>
  <si>
    <t>ALAJUELA / SAN RAMON / SAN ISIDRO</t>
  </si>
  <si>
    <t>ALAJUELA / SAN RAMON / ANGELES</t>
  </si>
  <si>
    <t>ALAJUELA / SAN RAMON / ALFARO</t>
  </si>
  <si>
    <t>ALAJUELA / SAN RAMON / VOLIO</t>
  </si>
  <si>
    <t>ALAJUELA / SAN RAMON / CONCEPCION</t>
  </si>
  <si>
    <t>ALAJUELA / SAN RAMON / ZAPOTAL</t>
  </si>
  <si>
    <t>ALAJUELA / SAN RAMON / SAN LORENZO</t>
  </si>
  <si>
    <t>ALAJUELA / GRECIA / GRECIA</t>
  </si>
  <si>
    <t>ALAJUELA / GRECIA / SAN ISIDRO</t>
  </si>
  <si>
    <t>ALAJUELA / GRECIA / SAN JOSE</t>
  </si>
  <si>
    <t>ALAJUELA / GRECIA / SAN ROQUE</t>
  </si>
  <si>
    <t>ALAJUELA / GRECIA / TACARES</t>
  </si>
  <si>
    <t>ALAJUELA / GRECIA / PUENTE DE PIEDRA</t>
  </si>
  <si>
    <t>ALAJUELA / GRECIA / BOLIVAR</t>
  </si>
  <si>
    <t>ALAJUELA / SAN MATEO / SAN MATEO</t>
  </si>
  <si>
    <t>ALAJUELA / SAN MATEO / DESMONTE</t>
  </si>
  <si>
    <t>ALAJUELA / SAN MATEO / JESUS MARIA</t>
  </si>
  <si>
    <t>ALAJUELA / SAN MATEO / LABRADOR</t>
  </si>
  <si>
    <t>ALAJUELA / ATENAS / ATENAS</t>
  </si>
  <si>
    <t>ALAJUELA / ATENAS / JESUS</t>
  </si>
  <si>
    <t>ALAJUELA / ATENAS / MERCEDES</t>
  </si>
  <si>
    <t>ALAJUELA / ATENAS / SAN ISIDRO</t>
  </si>
  <si>
    <t>ALAJUELA / ATENAS / CONCEPCION</t>
  </si>
  <si>
    <t>ALAJUELA / ATENAS / SAN JOSE</t>
  </si>
  <si>
    <t>ALAJUELA / ATENAS / SANTA EULALIA</t>
  </si>
  <si>
    <t>ALAJUELA / ATENAS / ESCOBAL</t>
  </si>
  <si>
    <t>ALAJUELA / NARANJO / NARANJO</t>
  </si>
  <si>
    <t>ALAJUELA / NARANJO / SAN MIGUEL</t>
  </si>
  <si>
    <t>ALAJUELA / NARANJO / SAN JOSE</t>
  </si>
  <si>
    <t>ALAJUELA / NARANJO / CIRRI SUR</t>
  </si>
  <si>
    <t>ALAJUELA / NARANJO / SAN JERONIMO</t>
  </si>
  <si>
    <t>ALAJUELA / NARANJO / SAN JUAN</t>
  </si>
  <si>
    <t>ALAJUELA / NARANJO / PALMITOS</t>
  </si>
  <si>
    <t>ALAJUELA / PALMARES / PALMARES</t>
  </si>
  <si>
    <t>ALAJUELA / PALMARES / ZARAGOZA</t>
  </si>
  <si>
    <t>ALAJUELA / PALMARES / BUENOS AIRES</t>
  </si>
  <si>
    <t>ALAJUELA / PALMARES / SANTIAGO</t>
  </si>
  <si>
    <t>ALAJUELA / PALMARES / CANDELARIA</t>
  </si>
  <si>
    <t>ALAJUELA / PALMARES / ESQUIPULAS</t>
  </si>
  <si>
    <t>ALAJUELA / POAS / SAN PEDRO</t>
  </si>
  <si>
    <t>ALAJUELA / POAS / SAN JUAN</t>
  </si>
  <si>
    <t>ALAJUELA / POAS / SAN RAFAEL</t>
  </si>
  <si>
    <t>ALAJUELA / POAS / CARRILLOS</t>
  </si>
  <si>
    <t>ALAJUELA / OROTINA / OROTINA</t>
  </si>
  <si>
    <t>ALAJUELA / OROTINA / COYOLAR</t>
  </si>
  <si>
    <t>ALAJUELA / SAN CARLOS / QUESADA</t>
  </si>
  <si>
    <t>ALAJUELA / SAN CARLOS / FLORENCIA</t>
  </si>
  <si>
    <t>ALAJUELA / SAN CARLOS / BUENAVISTA</t>
  </si>
  <si>
    <t>ALAJUELA / SAN CARLOS / VENECIA</t>
  </si>
  <si>
    <t>ALAJUELA / SAN CARLOS / PITAL</t>
  </si>
  <si>
    <t>ALAJUELA / SAN CARLOS / VENADO</t>
  </si>
  <si>
    <t>ALAJUELA / SAN CARLOS / CUTRIS</t>
  </si>
  <si>
    <t>ALAJUELA / SAN CARLOS / MONTERREY</t>
  </si>
  <si>
    <t>ALAJUELA / SAN CARLOS / POCOSOL</t>
  </si>
  <si>
    <t>ALAJUELA / ZARCERO / ZARCERO</t>
  </si>
  <si>
    <t>ALAJUELA / ZARCERO / LAGUNA</t>
  </si>
  <si>
    <t>ALAJUELA / ZARCERO / GUADALUPE</t>
  </si>
  <si>
    <t>ALAJUELA / ZARCERO / PALMIRA</t>
  </si>
  <si>
    <t>ALAJUELA / ZARCERO / ZAPOTE</t>
  </si>
  <si>
    <t>ALAJUELA / ZARCERO / BRISAS</t>
  </si>
  <si>
    <t>ALAJUELA / SARCHI / SARCHI NORTE</t>
  </si>
  <si>
    <t>ALAJUELA / SARCHI / SARCHI SUR</t>
  </si>
  <si>
    <t>ALAJUELA / SARCHI / TORO AMARILLO</t>
  </si>
  <si>
    <t>ALAJUELA / SARCHI / SAN PEDRO</t>
  </si>
  <si>
    <t>ALAJUELA / SARCHI / RODRIGUEZ</t>
  </si>
  <si>
    <t>ALAJUELA / UPALA / UPALA</t>
  </si>
  <si>
    <t>ALAJUELA / UPALA / AGUAS CLARAS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</si>
  <si>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</si>
  <si>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</si>
  <si>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</si>
  <si>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</si>
  <si>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</si>
  <si>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</si>
  <si>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</si>
  <si>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</si>
  <si>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</si>
  <si>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</si>
  <si>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</si>
  <si>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</si>
  <si>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</si>
  <si>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</si>
  <si>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</si>
  <si>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</si>
  <si>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CARTAGO / CARTAGO / ORIENTAL</t>
  </si>
  <si>
    <t>CARTAGO / CARTAGO / OCCIDENTAL</t>
  </si>
  <si>
    <t>CARTAGO / CARTAGO / CARMEN</t>
  </si>
  <si>
    <t>CARTAGO / CARTAGO / SAN NICOLAS</t>
  </si>
  <si>
    <t>CARTAGO / CARTAGO / CORRALILLO</t>
  </si>
  <si>
    <t>CARTAGO / CARTAGO / TIERRA BLANCA</t>
  </si>
  <si>
    <t>CARTAGO / CARTAGO / LLANO GRANDE</t>
  </si>
  <si>
    <t>CARTAGO / CARTAGO / QUEBRADILLA</t>
  </si>
  <si>
    <t>CARTAGO / PARAISO / PARAISO</t>
  </si>
  <si>
    <t>CARTAGO / PARAISO / SANTIAGO</t>
  </si>
  <si>
    <t>CARTAGO / PARAISO / OROSI</t>
  </si>
  <si>
    <t>CARTAGO / PARAISO / CACHI</t>
  </si>
  <si>
    <t>CARTAGO / PARAISO / LLANOS DE SANTA LUCIA</t>
  </si>
  <si>
    <t>CARTAGO / LA UNION / TRES RIOS</t>
  </si>
  <si>
    <t>CARTAGO / LA UNION / SAN DIEGO</t>
  </si>
  <si>
    <t>CARTAGO / LA UNION / SAN JUAN</t>
  </si>
  <si>
    <t>CARTAGO / LA UNION / SAN RAFAEL</t>
  </si>
  <si>
    <t>CARTAGO / LA UNION / CONCEPCION</t>
  </si>
  <si>
    <t>CARTAGO / LA UNION / SAN RAMON</t>
  </si>
  <si>
    <t>CARTAGO / LA UNION / RIO AZUL</t>
  </si>
  <si>
    <t>CARTAGO / JIMENEZ / JUAN VIÑAS</t>
  </si>
  <si>
    <t>CARTAGO / JIMENEZ / TUCURRIQUE</t>
  </si>
  <si>
    <t>CARTAGO / JIMENEZ / PEJIBAYE</t>
  </si>
  <si>
    <t>CARTAGO / TURRIALBA / TURRIALBA</t>
  </si>
  <si>
    <t>CARTAGO / TURRIALBA / LA SUIZA</t>
  </si>
  <si>
    <t>CARTAGO / TURRIALBA / PERALTA</t>
  </si>
  <si>
    <t>CARTAGO / TURRIALBA / SANTA CRUZ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</si>
  <si>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</si>
  <si>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</si>
  <si>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</si>
  <si>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</si>
  <si>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</si>
  <si>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</si>
  <si>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</si>
  <si>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CARTAGO / ALVARADO / PACAYAS</t>
  </si>
  <si>
    <t>CARTAGO / ALVARADO / CERVANTES</t>
  </si>
  <si>
    <t>CARTAGO / ALVARADO / CAPELLADES</t>
  </si>
  <si>
    <t>CARTAGO / OREAMUNO / SAN RAFAEL</t>
  </si>
  <si>
    <t>CARTAGO / OREAMUNO / COT</t>
  </si>
  <si>
    <t>CARTAGO / OREAMUNO / POTRERO CERRADO</t>
  </si>
  <si>
    <t>CARTAGO / OREAMUNO / CIPRESES</t>
  </si>
  <si>
    <t>CARTAGO / OREAMUNO / SANTA ROSA</t>
  </si>
  <si>
    <t>CARTAGO / EL GUARCO / SAN ISIDRO</t>
  </si>
  <si>
    <t>CARTAGO / EL GUARCO / TOBOSI</t>
  </si>
  <si>
    <t>CARTAGO / EL GUARCO / PATIO DE AGUA</t>
  </si>
  <si>
    <t>HEREDIA / HEREDIA / HEREDIA</t>
  </si>
  <si>
    <t>HEREDIA / HEREDIA / MERCEDES</t>
  </si>
  <si>
    <t>HEREDIA / HEREDIA / SAN FRANCISCO</t>
  </si>
  <si>
    <t>HEREDIA / HEREDIA / ULLOA</t>
  </si>
  <si>
    <t>HEREDIA / HEREDIA / VARABLANCA</t>
  </si>
  <si>
    <t>HEREDIA / BARVA / BARVA</t>
  </si>
  <si>
    <t>HEREDIA / BARVA / SAN PEDRO</t>
  </si>
  <si>
    <t>HEREDIA / BARVA / SAN PABLO</t>
  </si>
  <si>
    <t>HEREDIA / BARVA / SAN ROQUE</t>
  </si>
  <si>
    <t>HEREDIA / BARVA / SANTA LUCIA</t>
  </si>
  <si>
    <t>HEREDIA / BARVA / SAN JOSE DE LA MONTAÑA</t>
  </si>
  <si>
    <t>HEREDIA / SANTO DOMINGO / SANTO DOMINGO</t>
  </si>
  <si>
    <t>HEREDIA / SANTO DOMINGO / SAN VICENTE</t>
  </si>
  <si>
    <t>HEREDIA / SANTO DOMINGO / SAN MIGUEL</t>
  </si>
  <si>
    <t>HEREDIA / SANTO DOMINGO / PARACITO</t>
  </si>
  <si>
    <t>HEREDIA / SANTO DOMINGO / SANTO TOMAS</t>
  </si>
  <si>
    <t>HEREDIA / SANTO DOMINGO / SANTA ROSA</t>
  </si>
  <si>
    <t>HEREDIA / SANTO DOMINGO / TURES</t>
  </si>
  <si>
    <t>HEREDIA / SANTO DOMINGO / PARA</t>
  </si>
  <si>
    <t>HEREDIA / SANTA BARBARA / SANTA BARBARA</t>
  </si>
  <si>
    <t>HEREDIA / SANTA BARBARA / SAN PEDRO</t>
  </si>
  <si>
    <t>HEREDIA / SANTA BARBARA / SAN JUAN</t>
  </si>
  <si>
    <t>HEREDIA / SANTA BARBARA / JESUS</t>
  </si>
  <si>
    <t>HEREDIA / SANTA BARBARA / SANTO DOMINGO</t>
  </si>
  <si>
    <t>HEREDIA / SANTA BARBARA / PURABA</t>
  </si>
  <si>
    <t>HEREDIA / SAN RAFAEL / SAN RAFAEL</t>
  </si>
  <si>
    <t>HEREDIA / SAN RAFAEL / SAN JOSECITO</t>
  </si>
  <si>
    <t>HEREDIA / SAN RAFAEL / SANTIAGO</t>
  </si>
  <si>
    <t>HEREDIA / SAN RAFAEL / CONCEPCION</t>
  </si>
  <si>
    <t>HEREDIA / SAN ISIDRO / SAN ISIDRO</t>
  </si>
  <si>
    <t>HEREDIA / SAN ISIDRO / SAN JOSE</t>
  </si>
  <si>
    <t>HEREDIA / SAN ISIDRO / CONCEPCION</t>
  </si>
  <si>
    <t>HEREDIA / SAN ISIDRO / SAN FRANCISCO</t>
  </si>
  <si>
    <t>HEREDIA / BELEN / SAN ANTONIO</t>
  </si>
  <si>
    <t>HEREDIA / BELEN / ASUNCION</t>
  </si>
  <si>
    <t>HEREDIA / FLORES / SAN JOAQUIN</t>
  </si>
  <si>
    <t>HEREDIA / FLORES / BARRANTES</t>
  </si>
  <si>
    <t>HEREDIA / FLORES / LLORENTE</t>
  </si>
  <si>
    <t>HEREDIA / SAN PABLO / SAN PABLO</t>
  </si>
  <si>
    <t>HEREDIA / SARAPIQUI / PUERTO VIEJO</t>
  </si>
  <si>
    <t>HEREDIA / SARAPIQUI / LA VIRGEN</t>
  </si>
  <si>
    <t>HEREDIA / SARAPIQUI / LLANURAS DEL GASPAR</t>
  </si>
  <si>
    <t>HEREDIA / SARAPIQUI / CUREÑA</t>
  </si>
  <si>
    <t>GUANACASTE / LIBERIA / LIBERIA</t>
  </si>
  <si>
    <t>GUANACASTE / LIBERIA / CAÑAS DULCES</t>
  </si>
  <si>
    <t>GUANACASTE / LIBERIA / MAYORGA</t>
  </si>
  <si>
    <t>GUANACASTE / LIBERIA / NACASCOLO</t>
  </si>
  <si>
    <t>GUANACASTE / LIBERIA / CURUBANDE</t>
  </si>
  <si>
    <t>GUANACASTE / NICOYA / NICOYA</t>
  </si>
  <si>
    <t>GUANACASTE / NICOYA / MANSION</t>
  </si>
  <si>
    <t>GUANACASTE / NICOYA / SAN ANTONIO</t>
  </si>
  <si>
    <t>GUANACASTE / NICOYA / SAMARA</t>
  </si>
  <si>
    <t>GUANACASTE / NICOYA / NOSARA</t>
  </si>
  <si>
    <t>GUANACASTE / NICOYA / BELEN DE NOSARITA</t>
  </si>
  <si>
    <t>GUANACASTE / SANTA CRUZ / SANTA CRUZ</t>
  </si>
  <si>
    <t>GUANACASTE / SANTA CRUZ / BOLSON</t>
  </si>
  <si>
    <t>GUANACASTE / SANTA CRUZ / VEINTISIETE DE ABRIL</t>
  </si>
  <si>
    <t>GUANACASTE / SANTA CRUZ / TEMPATE</t>
  </si>
  <si>
    <t>GUANACASTE / SANTA CRUZ / CARTAGENA</t>
  </si>
  <si>
    <t>GUANACASTE / SANTA CRUZ / DIRIA</t>
  </si>
  <si>
    <t>GUANACASTE / SANTA CRUZ / CABO VELAS</t>
  </si>
  <si>
    <t>GUANACASTE / SANTA CRUZ / TAMARINDO</t>
  </si>
  <si>
    <t>GUANACASTE / BAGACES / BAGACES</t>
  </si>
  <si>
    <t>GUANACASTE / BAGACES / MOGOTE</t>
  </si>
  <si>
    <t>GUANACASTE / BAGACES / RIO NARANJO</t>
  </si>
  <si>
    <t>GUANACASTE / CARRILLO / FILADELFIA</t>
  </si>
  <si>
    <t>GUANACASTE / CARRILLO / PALMIRA</t>
  </si>
  <si>
    <t>GUANACASTE / CARRILLO / SARDINAL</t>
  </si>
  <si>
    <t>GUANACASTE / CARRILLO / BELEN</t>
  </si>
  <si>
    <t>GUANACASTE / CAÑAS / CAÑAS</t>
  </si>
  <si>
    <t>GUANACASTE / CAÑAS / PALMIRA</t>
  </si>
  <si>
    <t>GUANACASTE / CAÑAS / SAN MIGUEL</t>
  </si>
  <si>
    <t>GUANACASTE / CAÑAS / BEBEDERO</t>
  </si>
  <si>
    <t>GUANACASTE / CAÑAS / POROZAL</t>
  </si>
  <si>
    <t>GUANACASTE / ABANGARES / SIERRA</t>
  </si>
  <si>
    <t>GUANACASTE / ABANGARES / SAN JUAN</t>
  </si>
  <si>
    <t>GUANACASTE / ABANGARES / COLORADO</t>
  </si>
  <si>
    <t>GUANACASTE / TILARAN / TILARAN</t>
  </si>
  <si>
    <t>GUANACASTE / TILARAN / TRONADORA</t>
  </si>
  <si>
    <t>GUANACASTE / TILARAN / SANTA ROSA</t>
  </si>
  <si>
    <t>GUANACASTE / TILARAN / LIBANO</t>
  </si>
  <si>
    <t>GUANACASTE / TILARAN / ARENAL</t>
  </si>
  <si>
    <t>GUANACASTE / TILARAN / CABECERAS</t>
  </si>
  <si>
    <t>5-08-08</t>
  </si>
  <si>
    <t>GUANACASTE / NANDAYURE / CARMONA</t>
  </si>
  <si>
    <t>GUANACASTE / NANDAYURE / SANTA RITA</t>
  </si>
  <si>
    <t>GUANACASTE / NANDAYURE / ZAPOTAL</t>
  </si>
  <si>
    <t>GUANACASTE / NANDAYURE / SAN PABLO</t>
  </si>
  <si>
    <t>GUANACASTE / NANDAYURE / PORVENIR</t>
  </si>
  <si>
    <t>GUANACASTE / NANDAYURE / BEJUCO</t>
  </si>
  <si>
    <t>GUANACASTE / LA CRUZ / LA CRUZ</t>
  </si>
  <si>
    <t>GUANACASTE / LA CRUZ / SANTA CECILIA</t>
  </si>
  <si>
    <t>GUANACASTE / LA CRUZ / SANTA ELENA</t>
  </si>
  <si>
    <t>GUANACASTE / HOJANCHA / HOJANCHA</t>
  </si>
  <si>
    <t>GUANACASTE / HOJANCHA / MONTE ROMO</t>
  </si>
  <si>
    <t>GUANACASTE / HOJANCHA / HUACAS</t>
  </si>
  <si>
    <t>GUANACASTE / HOJANCHA / MATAMBU</t>
  </si>
  <si>
    <t>PUNTARENAS / PUNTARENAS / PUNTARENAS</t>
  </si>
  <si>
    <t>PUNTARENAS / PUNTARENAS / PITAHAYA</t>
  </si>
  <si>
    <t>PUNTARENAS / PUNTARENAS / CHOMES</t>
  </si>
  <si>
    <t>PUNTARENAS / PUNTARENAS / LEPANTO</t>
  </si>
  <si>
    <t>PUNTARENAS / PUNTARENAS / PAQUERA</t>
  </si>
  <si>
    <t>PUNTARENAS / PUNTARENAS / MANZANILLO</t>
  </si>
  <si>
    <t>PUNTARENAS / PUNTARENAS / GUACIMAL</t>
  </si>
  <si>
    <t>PUNTARENAS / PUNTARENAS / BARRANCA</t>
  </si>
  <si>
    <t>PUNTARENAS / PUNTARENAS / ISLA DEL COCO</t>
  </si>
  <si>
    <t>PUNTARENAS / PUNTARENAS / COBANO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</si>
  <si>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</si>
  <si>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</si>
  <si>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</si>
  <si>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</si>
  <si>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</si>
  <si>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PUNTARENAS / ESPARZA / ESPIRITU SANTO</t>
  </si>
  <si>
    <t>PUNTARENAS / ESPARZA / SAN JUAN GRANDE</t>
  </si>
  <si>
    <t>PUNTARENAS / ESPARZA / MACACONA</t>
  </si>
  <si>
    <t>PUNTARENAS / ESPARZA / SAN RAFAEL</t>
  </si>
  <si>
    <t>PUNTARENAS / ESPARZA / SAN JERONIMO</t>
  </si>
  <si>
    <t>PUNTARENAS / ESPARZA / CALDERA</t>
  </si>
  <si>
    <t>PUNTARENAS / BUENOS AIRES / BUENOS AIRES</t>
  </si>
  <si>
    <t>PUNTARENAS / BUENOS AIRES / VOLCAN</t>
  </si>
  <si>
    <t>PUNTARENAS / BUENOS AIRES / POTRERO GRANDE</t>
  </si>
  <si>
    <t>PUNTARENAS / BUENOS AIRES / BORUCA</t>
  </si>
  <si>
    <t>PUNTARENAS / BUENOS AIRES / PILAS</t>
  </si>
  <si>
    <t>PUNTARENAS / BUENOS AIRES / COLINAS</t>
  </si>
  <si>
    <t>PUNTARENAS / BUENOS AIRES / CHANGUENA</t>
  </si>
  <si>
    <t>PUNTARENAS / BUENOS AIRES / BIOLLEY</t>
  </si>
  <si>
    <t>PUNTARENAS / BUENOS AIRES / BRUNKA</t>
  </si>
  <si>
    <t>PUNTARENAS / MONTES DE ORO / MIRAMAR</t>
  </si>
  <si>
    <t>PUNTARENAS / MONTES DE ORO / SAN ISIDRO</t>
  </si>
  <si>
    <t>PUNTARENAS / OSA / PUERTO CORTES</t>
  </si>
  <si>
    <t>PUNTARENAS / OSA / PALMAR</t>
  </si>
  <si>
    <t>PUNTARENAS / OSA / SIERPE</t>
  </si>
  <si>
    <t>PUNTARENAS / OSA / BAHIA BALLENA</t>
  </si>
  <si>
    <t>PUNTARENAS / OSA / PIEDRAS BLANCAS</t>
  </si>
  <si>
    <t>PUNTARENAS / OSA / BAHIA DRAKE</t>
  </si>
  <si>
    <t>PUNTARENAS / GOLFITO / GOLFITO</t>
  </si>
  <si>
    <t>PUNTARENAS / GOLFITO / GUAYCARA</t>
  </si>
  <si>
    <t>PUNTARENAS / GOLFITO / PAVON</t>
  </si>
  <si>
    <t>PUNTARENAS / COTO BRUS / SAN VITO</t>
  </si>
  <si>
    <t>PUNTARENAS / COTO BRUS / SABALITO</t>
  </si>
  <si>
    <t>PUNTARENAS / COTO BRUS / LIMONCITO</t>
  </si>
  <si>
    <t>PUNTARENAS / COTO BRUS / PITTIER</t>
  </si>
  <si>
    <t>PUNTARENAS / PARRITA / PARRITA</t>
  </si>
  <si>
    <t>PUNTARENAS / CORREDORES / CORREDOR</t>
  </si>
  <si>
    <t>PUNTARENAS / CORREDORES / LA CUESTA</t>
  </si>
  <si>
    <t>PUNTARENAS / CORREDORES / CANOAS</t>
  </si>
  <si>
    <t>PUNTARENAS / CORREDORES / LAUREL</t>
  </si>
  <si>
    <t>PUNTARENAS / GARABITO / JACO</t>
  </si>
  <si>
    <t>PUNTARENAS / GARABITO / TARCOLES</t>
  </si>
  <si>
    <t>LIMON / LIMON / LIMON</t>
  </si>
  <si>
    <t>LIMON / LIMON / VALLE LA ESTRELLA</t>
  </si>
  <si>
    <t>LIMON / LIMON / RIO BLANCO</t>
  </si>
  <si>
    <t>LIMON / LIMON / MATAMA</t>
  </si>
  <si>
    <t>LIMON / POCOCI / GUAPILES</t>
  </si>
  <si>
    <t>LIMON / POCOCI / JIMENEZ</t>
  </si>
  <si>
    <t>LIMON / POCOCI / ROXANA</t>
  </si>
  <si>
    <t>LIMON / POCOCI / CARIARI</t>
  </si>
  <si>
    <t>LIMON / POCOCI / COLORADO</t>
  </si>
  <si>
    <t>LIMON / SIQUIRRES / SIQUIRRES</t>
  </si>
  <si>
    <t>LIMON / SIQUIRRES / PACUARITO</t>
  </si>
  <si>
    <t>LIMON / SIQUIRRES / FLORIDA</t>
  </si>
  <si>
    <t>LIMON / SIQUIRRES / GERMANIA</t>
  </si>
  <si>
    <t>LIMON / SIQUIRRES / ALEGRIA</t>
  </si>
  <si>
    <t>LIMON / SIQUIRRES / REVENTAZON</t>
  </si>
  <si>
    <t>LIMON / TALAMANCA / BRATSI</t>
  </si>
  <si>
    <t>LIMON / TALAMANCA / SIXAOLA</t>
  </si>
  <si>
    <t>LIMON / TALAMANCA / CAHUITA</t>
  </si>
  <si>
    <t>LIMON / TALAMANCA / TELIRE</t>
  </si>
  <si>
    <t>LIMON / MATINA / MATINA</t>
  </si>
  <si>
    <t>LIMON / MATINA / BATAN</t>
  </si>
  <si>
    <t>LIMON / MATINA / CARRANDI</t>
  </si>
  <si>
    <t>LIMON / GUACIMO / GUACIMO</t>
  </si>
  <si>
    <t>LIMON / GUACIMO / MERCEDES</t>
  </si>
  <si>
    <t>LIMON / GUACIMO / POCORA</t>
  </si>
  <si>
    <t>LIMON / GUACIMO / RIO JIMENEZ</t>
  </si>
  <si>
    <t>LIMON / GUACIMO / DUACARI</t>
  </si>
  <si>
    <t>ESTUDIANTES EXTRANJEROS, REFUGIADOS Y SOLICITANTES DE ASILO</t>
  </si>
  <si>
    <t>SEGÚN PAÍS/CONTINENTE, EDUCACIÓN CONVENCIONAL (Plan de Estudios Modular)</t>
  </si>
  <si>
    <t>País / Continente</t>
  </si>
  <si>
    <t>Extranjeros
(Nacionalidad)</t>
  </si>
  <si>
    <t>Teléfono 1:</t>
  </si>
  <si>
    <t>Teléfono 2:</t>
  </si>
  <si>
    <t>Ubicacion1</t>
  </si>
  <si>
    <t>BARRIO MEXICO</t>
  </si>
  <si>
    <t>LOS ANGELES</t>
  </si>
  <si>
    <t>00310</t>
  </si>
  <si>
    <t>SAN JOSE / PURISCAL / CANDELARIA</t>
  </si>
  <si>
    <t xml:space="preserve">SAN JOSE / MORA / PIEDRAS NEGRAS </t>
  </si>
  <si>
    <t xml:space="preserve">SAN JOSE / GOICOECHEA / SAN FRANCISCO </t>
  </si>
  <si>
    <t xml:space="preserve">SAN JOSE / TIBAS / SAN JUAN  </t>
  </si>
  <si>
    <t xml:space="preserve">SAN JOSE / TIBAS / CINCO ESQUINAS </t>
  </si>
  <si>
    <t>SAN JOSE / PEREZ ZELEDON / SAN ISIDRO DEL GENERAL</t>
  </si>
  <si>
    <t>SAN JOSE / PEREZ ZELEDON / GENERAL</t>
  </si>
  <si>
    <t>SAN JOSE / LEON CORTES / SAN PABLO</t>
  </si>
  <si>
    <t>SAN JOSE / LEON CORTES / SAN ANDRES</t>
  </si>
  <si>
    <t>SAN JOSE / LEON CORTES / LLANO BONITO</t>
  </si>
  <si>
    <t>SAN JOSE / LEON CORTES / SAN ISIDRO</t>
  </si>
  <si>
    <t>SAN JOSE / LEON CORTES / SANTA CRUZ</t>
  </si>
  <si>
    <t>SAN JOSE / LEON CORTES / SAN ANTONIO</t>
  </si>
  <si>
    <t xml:space="preserve">ALAJUELA / SAN RAMON / PIEDADES NORTE </t>
  </si>
  <si>
    <t xml:space="preserve">ALAJUELA / SAN RAMON / PEÑAS BLANCAS </t>
  </si>
  <si>
    <t>ALAJUELA / NARANJO / ROSARIO</t>
  </si>
  <si>
    <t>ALAJUELA / PALMARES / GRANJA</t>
  </si>
  <si>
    <t xml:space="preserve">ALAJUELA / POAS / SABANA REDONDA </t>
  </si>
  <si>
    <t>ALAJUELA / OROTINA / MASTATE</t>
  </si>
  <si>
    <t xml:space="preserve">ALAJUELA / OROTINA / HACIENDA VIEJA </t>
  </si>
  <si>
    <t>ALAJUELA / OROTINA / CEIBA</t>
  </si>
  <si>
    <t xml:space="preserve">ALAJUELA / SAN CARLOS / AGUAS ZARCAS </t>
  </si>
  <si>
    <t>ALAJUELA / SAN CARLOS / FORTUNA</t>
  </si>
  <si>
    <t>ALAJUELA / SAN CARLOS / TIGRA</t>
  </si>
  <si>
    <t>ALAJUELA / SAN CARLOS / PALMERA</t>
  </si>
  <si>
    <t>ALAJUELA / ZARCERO / TAPESCO</t>
  </si>
  <si>
    <t>ALAJUELA / UPALA / SAN JOSE (PIZOTE)</t>
  </si>
  <si>
    <t>CARTAGO / CARTAGO / AGUACALIENTE (SAN FRANCISCO)</t>
  </si>
  <si>
    <t>CARTAGO / CARTAGO / GUADALUPE (ARENILLA)</t>
  </si>
  <si>
    <t xml:space="preserve">CARTAGO / CARTAGO / DULCE NOMBRE  </t>
  </si>
  <si>
    <t>3-02-06</t>
  </si>
  <si>
    <t>CARTAGO / PARAISO / BIRRISITO</t>
  </si>
  <si>
    <t xml:space="preserve">CARTAGO / LA UNION / DULCE NOMBRE  </t>
  </si>
  <si>
    <t>3-04-04</t>
  </si>
  <si>
    <t>CARTAGO / JIMENEZ / LA VICTORIA</t>
  </si>
  <si>
    <t>CARTAGO / TURRIALBA / CHIRRIPO</t>
  </si>
  <si>
    <t>CARTAGO / EL GUARCO / TEJAR</t>
  </si>
  <si>
    <t>HEREDIA / SAN RAFAEL / ANGELES</t>
  </si>
  <si>
    <t>HEREDIA / BELEN / RIBERA</t>
  </si>
  <si>
    <t>HEREDIA / SAN PABLO / RINCO DE SABANILLA</t>
  </si>
  <si>
    <t>HEREDIA / SARAPIQUI / HORQUETAS</t>
  </si>
  <si>
    <t xml:space="preserve">GUANACASTE / NICOYA / QUEBRADA HONDA </t>
  </si>
  <si>
    <t>GUANACASTE / SANTA CRUZ / CUAJINIQUIL</t>
  </si>
  <si>
    <t>GUANACASTE / BAGACES / FORTUNA</t>
  </si>
  <si>
    <t>GUANACASTE / ABANGARES / JUNTAS</t>
  </si>
  <si>
    <t xml:space="preserve">GUANACASTE / TILARAN / QUEBRADA GRANDE </t>
  </si>
  <si>
    <t xml:space="preserve">GUANACASTE / TILARAN / TIERRAS MORENAS </t>
  </si>
  <si>
    <t>GUANACASTE / LA CRUZ / GARITA</t>
  </si>
  <si>
    <t xml:space="preserve">GUANACASTE / HOJANCHA / PUERTO CARRILLO </t>
  </si>
  <si>
    <t>PUNTARENAS / MONTES DE ORO / UNION</t>
  </si>
  <si>
    <t>PUNTARENAS / AGUIRRE / QUEPOS</t>
  </si>
  <si>
    <t>PUNTARENAS / AGUIRRE / SAVEGRE</t>
  </si>
  <si>
    <t>PUNTARENAS / AGUIRRE / NARANJITO</t>
  </si>
  <si>
    <t>PUNTARENAS / COTO BRUS / AGUABUENA</t>
  </si>
  <si>
    <t>PUNTARENAS / COTO BRUS / GUTIERREZ BROWN</t>
  </si>
  <si>
    <t>6-11-03</t>
  </si>
  <si>
    <t>PUNTARENAS / GARABITO / LAGUNILLAS</t>
  </si>
  <si>
    <t>6-12-01</t>
  </si>
  <si>
    <t>PUNTARENAS / MONTEVERDE / MONTEVERDE</t>
  </si>
  <si>
    <t>6-13-01</t>
  </si>
  <si>
    <t>PUNTARENAS / PUERTO JIMENEZ / PUERTO JIMENEZ</t>
  </si>
  <si>
    <t>LIMON / POCOCI / RITA</t>
  </si>
  <si>
    <t>LIMON / POCOCI / COLONIA</t>
  </si>
  <si>
    <t>LIMON / SIQUIRRES / CAIRO</t>
  </si>
  <si>
    <t>EL CURSO LECTIVO 2024, EDUCACIÓN CONVENCIONAL (Plan de Estudios Modular)</t>
  </si>
  <si>
    <t>PCD</t>
  </si>
  <si>
    <t>CUADRO 10</t>
  </si>
  <si>
    <t>Adaptaciones</t>
  </si>
  <si>
    <t>Servicios</t>
  </si>
  <si>
    <t>Servicio de Biblioteca</t>
  </si>
  <si>
    <t>Planes de Gestión de Riesgos</t>
  </si>
  <si>
    <t>Comité para la Gestión del Riesgo</t>
  </si>
  <si>
    <t>Servicio de Internet</t>
  </si>
  <si>
    <t>Página WEB</t>
  </si>
  <si>
    <t>Sala de Lactancia</t>
  </si>
  <si>
    <t>Tiene Sala de Lactancia</t>
  </si>
  <si>
    <t>¿La sala de lactancia cuenta con las condiciones establecidas en el artículo 4*?</t>
  </si>
  <si>
    <t>No tiene Sala de Lactancia</t>
  </si>
  <si>
    <t>3.1</t>
  </si>
  <si>
    <t>Falta de presupuesto</t>
  </si>
  <si>
    <t>Falta de infraestructura</t>
  </si>
  <si>
    <t>No es necesario por la cantidad de mujeres que asisten a la institución</t>
  </si>
  <si>
    <t>Desconocimiento de la normativa jurídica **</t>
  </si>
  <si>
    <t>Se abastece de agua por</t>
  </si>
  <si>
    <t>Tubería dentro del Centro Educativo</t>
  </si>
  <si>
    <t>Tubería fuera del Centro Educativo, pero dentro del lote o edificio</t>
  </si>
  <si>
    <t>Tubería fuera del lote o edificio</t>
  </si>
  <si>
    <t>No tiene por tubería</t>
  </si>
  <si>
    <t>El Agua proviene de</t>
  </si>
  <si>
    <t>Acueducto Rural o Comunal (ASADAS o CAAR)</t>
  </si>
  <si>
    <t>Acueducto Municipal</t>
  </si>
  <si>
    <t>Acueducto A y A</t>
  </si>
  <si>
    <t>Acueducto de una Empresa o Cooperativa</t>
  </si>
  <si>
    <t>Pozo con tanque elevado</t>
  </si>
  <si>
    <t>Pozo sin sistema de extracción de agua</t>
  </si>
  <si>
    <t>Río, quebrada o naciente</t>
  </si>
  <si>
    <t>Lluvia u otro</t>
  </si>
  <si>
    <t>Servicios Sanitarios están conectados a</t>
  </si>
  <si>
    <t>Alcantarilla o Cloaca</t>
  </si>
  <si>
    <t>Tanque Séptico</t>
  </si>
  <si>
    <t>Tanque Séptico con tratamiento (fosa biológica)</t>
  </si>
  <si>
    <t>Tiene salida directa a acequia, zanja, río o estero</t>
  </si>
  <si>
    <t>Es de hueco, pozo negro o letrina</t>
  </si>
  <si>
    <t>Luz eléctrica</t>
  </si>
  <si>
    <t>ICE o CNFL</t>
  </si>
  <si>
    <t>ESPH o JASEC</t>
  </si>
  <si>
    <t>Cooperativa</t>
  </si>
  <si>
    <t>Panel Solar</t>
  </si>
  <si>
    <t>Planta privada</t>
  </si>
  <si>
    <t>No hay luz eléctrica</t>
  </si>
  <si>
    <t>Comparte el edificio</t>
  </si>
  <si>
    <t>Observaciones</t>
  </si>
  <si>
    <t>CUADRO 11</t>
  </si>
  <si>
    <t>En buen
estado</t>
  </si>
  <si>
    <t>Sala para Lactancia</t>
  </si>
  <si>
    <t>Computadora Portátil</t>
  </si>
  <si>
    <t>Conectadas a Internet</t>
  </si>
  <si>
    <t>CENSO ESCOLAR 2024 -- INFORME INICIAL</t>
  </si>
  <si>
    <t>Ubicación (Provincia/Cantón/Distrito):</t>
  </si>
  <si>
    <t>Nombre Director (a):</t>
  </si>
  <si>
    <t>Teléfono:</t>
  </si>
  <si>
    <t>Nombre Supervisor (a):</t>
  </si>
  <si>
    <t>Firma Director</t>
  </si>
  <si>
    <t>Firma Supervisor</t>
  </si>
  <si>
    <t>Sellos</t>
  </si>
  <si>
    <t>CINDEA -- Centro Integrado de Educación de Adultos</t>
  </si>
  <si>
    <t>¿Los estudiantes del CINDEA con Discapacidad o Condición, reciben algún Servicio de Apoyo Educativo?</t>
  </si>
  <si>
    <t>MATRÍCULA INICIAL TOTAL DEL CINDEA</t>
  </si>
  <si>
    <t>Total-CINDEA</t>
  </si>
  <si>
    <t>CINDEA-Plan Modular</t>
  </si>
  <si>
    <t>PERSONAL TOTAL DEL CINDEA</t>
  </si>
  <si>
    <t>Personal-CINDEA</t>
  </si>
  <si>
    <t>PERSONAL TOTAL DEL CINDEA, SEGÚN TIPO DE CARGO</t>
  </si>
  <si>
    <t>TOTAL-CINDEA</t>
  </si>
  <si>
    <t>PERSONAL DOCENTE DEL CINDEA, POR GRUPO PROFESIONAL</t>
  </si>
  <si>
    <t>Docentes-CINDEA</t>
  </si>
  <si>
    <t>ESPACIO FISICO, CINDEA</t>
  </si>
  <si>
    <t>COMPUTADORAS EN BUEN ESTADO, CINDEA</t>
  </si>
  <si>
    <t>SANITARIOS Y LAVAMANOS, CINDEA</t>
  </si>
  <si>
    <t>Educación Emergente</t>
  </si>
  <si>
    <t>Cuenta la institución con Sala(s) para lactancia?</t>
  </si>
  <si>
    <t>CINDEA 28 MILLAS</t>
  </si>
  <si>
    <t>5687</t>
  </si>
  <si>
    <t>7</t>
  </si>
  <si>
    <t>00048</t>
  </si>
  <si>
    <t>LIMON</t>
  </si>
  <si>
    <t>09</t>
  </si>
  <si>
    <t>28 MILLAS</t>
  </si>
  <si>
    <t>RICARDO REYES DOBLES</t>
  </si>
  <si>
    <t>cindea.28millascentral@mep.go.cr</t>
  </si>
  <si>
    <t>COSTADO ESTE DE LA PLAZA DE DEPORTES</t>
  </si>
  <si>
    <t>CINDEA 28 MILLAS-ESTRADA</t>
  </si>
  <si>
    <t>00198</t>
  </si>
  <si>
    <t>ESTRADA</t>
  </si>
  <si>
    <t>200 M ESTE DEL PARQUE</t>
  </si>
  <si>
    <t>CINDEA 28 MILLAS-LINEA B</t>
  </si>
  <si>
    <t>00196</t>
  </si>
  <si>
    <t>LINEA B</t>
  </si>
  <si>
    <t>FRENTE A LA ESTACION DE RECOPE</t>
  </si>
  <si>
    <t>CINDEA 28 MILLAS-LUZON</t>
  </si>
  <si>
    <t>00193</t>
  </si>
  <si>
    <t>LUZON</t>
  </si>
  <si>
    <t>INSTALACIONES DE ESCUELA DE LUZON</t>
  </si>
  <si>
    <t>CINDEA 28 MILLAS-MATINA</t>
  </si>
  <si>
    <t>00195</t>
  </si>
  <si>
    <t>MATINA</t>
  </si>
  <si>
    <t>ESCUELA DE MATINA, MATINA CENTRO</t>
  </si>
  <si>
    <t>CINDEA 28 MILLAS-PALACIOS</t>
  </si>
  <si>
    <t>00197</t>
  </si>
  <si>
    <t>PALACIOS</t>
  </si>
  <si>
    <t>ESCUELA PALACIOS</t>
  </si>
  <si>
    <t>CINDEA 28 MILLAS-SAHARA</t>
  </si>
  <si>
    <t>00192</t>
  </si>
  <si>
    <t>SAHARA</t>
  </si>
  <si>
    <t>ESCUELA DE SAHARA</t>
  </si>
  <si>
    <t>CINDEA 28 MILLAS-SANTA MARTA</t>
  </si>
  <si>
    <t>00194</t>
  </si>
  <si>
    <t>SANTA MARTA</t>
  </si>
  <si>
    <t>ESCUELA SANTA MARTA, FRENTE SALON COMUNAL</t>
  </si>
  <si>
    <t>CINDEA ABANGARES</t>
  </si>
  <si>
    <t>5676</t>
  </si>
  <si>
    <t>00046</t>
  </si>
  <si>
    <t>SAO PABLO</t>
  </si>
  <si>
    <t>MARIA ELENA RAMIREZ RAMIREZ</t>
  </si>
  <si>
    <t>cindea.abangarescentral@mep.go.cr</t>
  </si>
  <si>
    <t>50 MTS NORTE DEL CEMENTERIO MUNICIPAL</t>
  </si>
  <si>
    <t>CINDEA ABANGARES-MATAPALO</t>
  </si>
  <si>
    <t>00159</t>
  </si>
  <si>
    <t>MATAPALO</t>
  </si>
  <si>
    <t>ESCUELA DE MATAPALO</t>
  </si>
  <si>
    <t>CINDEA AGUAS CLARAS</t>
  </si>
  <si>
    <t>6734</t>
  </si>
  <si>
    <t>13</t>
  </si>
  <si>
    <t>00129</t>
  </si>
  <si>
    <t>ZONA NORTE-NORTE</t>
  </si>
  <si>
    <t>AGUAS CLARAS</t>
  </si>
  <si>
    <t>cindea.aguasclaras@mep.go.cr</t>
  </si>
  <si>
    <t>400 NORTE DE LA ENTRADA A RIO NEGRO</t>
  </si>
  <si>
    <t>CINDEA ALAJUELITA</t>
  </si>
  <si>
    <t>6832</t>
  </si>
  <si>
    <t>00068</t>
  </si>
  <si>
    <t>ALAJUELITA</t>
  </si>
  <si>
    <t>ALEXIS ROJAS ALVAREZ</t>
  </si>
  <si>
    <t>cindea.dealajuelita@mep.go.cr</t>
  </si>
  <si>
    <t>CINDEA ALBERTO BRENES MORA</t>
  </si>
  <si>
    <t>4834</t>
  </si>
  <si>
    <t>00018</t>
  </si>
  <si>
    <t>esc.nocturnamanuelbrenes@mep.go.cr</t>
  </si>
  <si>
    <t>100 E DEL BNCR, ESCUELA ARGENTINA</t>
  </si>
  <si>
    <t>CINDEA BEBEDERO</t>
  </si>
  <si>
    <t>6727</t>
  </si>
  <si>
    <t>00163</t>
  </si>
  <si>
    <t>BEBEDERO</t>
  </si>
  <si>
    <t>cindea.bebedero@mep.go.cr</t>
  </si>
  <si>
    <t>EN LAS INSTALACIONES DE LA ESCUELA BEBEDERO</t>
  </si>
  <si>
    <t>CINDEA BELEN CARRILLO</t>
  </si>
  <si>
    <t>6726</t>
  </si>
  <si>
    <t>00109</t>
  </si>
  <si>
    <t>SANTA CRUZ</t>
  </si>
  <si>
    <t>EYLEEN ANGULO NAVARRETE</t>
  </si>
  <si>
    <t>cindea.belen@mep.go.cr</t>
  </si>
  <si>
    <t>DE LA CRUZ 250 METROS AL ESTE</t>
  </si>
  <si>
    <t>CINDEA BIJAGUA</t>
  </si>
  <si>
    <t>6736</t>
  </si>
  <si>
    <t>00127</t>
  </si>
  <si>
    <t>ASENT. CARLOS VARGAS</t>
  </si>
  <si>
    <t>cindea.bijagua@mep.go.cr</t>
  </si>
  <si>
    <t>200 SUR DE VETERINARIA BIJAGUA</t>
  </si>
  <si>
    <t>CINDEA BIJAGUA-CANALETE</t>
  </si>
  <si>
    <t>00124</t>
  </si>
  <si>
    <t>EL COLEGIO</t>
  </si>
  <si>
    <t>CINDEA BOCA DE ARENAL</t>
  </si>
  <si>
    <t>6843</t>
  </si>
  <si>
    <t>11</t>
  </si>
  <si>
    <t>00116</t>
  </si>
  <si>
    <t>SAN CARLOS</t>
  </si>
  <si>
    <t>BOCA DE ARENAL</t>
  </si>
  <si>
    <t>MAURICIO ALFARO HIDALGO</t>
  </si>
  <si>
    <t>cindea.bocaarenal@mep.go.cr</t>
  </si>
  <si>
    <t>100 NORTE,100 OESTE,75 NORTE IGLESIA CATOLICA</t>
  </si>
  <si>
    <t>CINDEA BRASILIA</t>
  </si>
  <si>
    <t>6735</t>
  </si>
  <si>
    <t>00128</t>
  </si>
  <si>
    <t>BRASILIA</t>
  </si>
  <si>
    <t>cindea.brasilia@mep.go.cr</t>
  </si>
  <si>
    <t>1 KM AL OESTE DE LA ESC. DE BRASILIA</t>
  </si>
  <si>
    <t>CINDEA BRIBRI</t>
  </si>
  <si>
    <t>5686</t>
  </si>
  <si>
    <t>00044</t>
  </si>
  <si>
    <t>SULA</t>
  </si>
  <si>
    <t>BRIBRI</t>
  </si>
  <si>
    <t>YESENIA VALVERDE CANO</t>
  </si>
  <si>
    <t>cindea.bribri@mep.go.cr</t>
  </si>
  <si>
    <t>FTE. IGLESIA CATOLICA, INST. ESC.LIDER BRIBRI</t>
  </si>
  <si>
    <t>CINDEA BRIBRI-CAHUITA</t>
  </si>
  <si>
    <t>00201</t>
  </si>
  <si>
    <t>CAHUITA</t>
  </si>
  <si>
    <t>YESSENIA VALVERDE CANO</t>
  </si>
  <si>
    <t>INST. ESCUELA DE EXCELENCIA DE CAHUITA</t>
  </si>
  <si>
    <t>CINDEA BRIBRI-FINCA COSTA RICA</t>
  </si>
  <si>
    <t>00200</t>
  </si>
  <si>
    <t>SIXAOLA</t>
  </si>
  <si>
    <t>ESCUELA FINCA COSTA RICA</t>
  </si>
  <si>
    <t>CINDEA BUENOS AIRES</t>
  </si>
  <si>
    <t>6722</t>
  </si>
  <si>
    <t>GRANDE DE TERRABA</t>
  </si>
  <si>
    <t>URBANIZACION LAS LOMAS</t>
  </si>
  <si>
    <t>MARTA GAMBOA JARA</t>
  </si>
  <si>
    <t>cindea.buenosaires@mep.go.cr</t>
  </si>
  <si>
    <t>INSTALACIONES DE LA ESCUELA LAS LOMAS</t>
  </si>
  <si>
    <t>CINDEA BUENOS AIRES-BIOLLEY</t>
  </si>
  <si>
    <t>EL CARMEN</t>
  </si>
  <si>
    <t>LICEO EL CARMEN DE BIOLLEY</t>
  </si>
  <si>
    <t>CINDEA BUENOS AIRES-MAIZ DE LOS UVA</t>
  </si>
  <si>
    <t>00051</t>
  </si>
  <si>
    <t>MAIZ DE LOS UVA</t>
  </si>
  <si>
    <t>LICEO MAIZ DE LOS UVA</t>
  </si>
  <si>
    <t>CINDEA BUENOS AIRES-POTRERO GRANDE</t>
  </si>
  <si>
    <t>00014</t>
  </si>
  <si>
    <t>POTRERO GRANDE</t>
  </si>
  <si>
    <t>LICEO DE POTRERO GRANDE</t>
  </si>
  <si>
    <t>CINDEA BUENOS AIRES-VOLCAN</t>
  </si>
  <si>
    <t>00013</t>
  </si>
  <si>
    <t>URBANIZACION EL PROGRESO</t>
  </si>
  <si>
    <t>LICEO YOLANDA OREAMUNO</t>
  </si>
  <si>
    <t>CINDEA CARIARI</t>
  </si>
  <si>
    <t>4895</t>
  </si>
  <si>
    <t>GUAPILES</t>
  </si>
  <si>
    <t>LINDA VISTA</t>
  </si>
  <si>
    <t>ILEANA VANESSA VARGAS MENA</t>
  </si>
  <si>
    <t>cindea.cariaricentral@mep.go.cr</t>
  </si>
  <si>
    <t>350 ESTE DEL COLONO AGROPECUARIO</t>
  </si>
  <si>
    <t>CINDEA CARIARI-CAMPO DOS</t>
  </si>
  <si>
    <t>00265</t>
  </si>
  <si>
    <t>CAMPO DOS</t>
  </si>
  <si>
    <t>ESCUELA DE CAMPO DOS</t>
  </si>
  <si>
    <t>CINDEA CARIARI-LAS PALMITAS</t>
  </si>
  <si>
    <t>00086</t>
  </si>
  <si>
    <t>LAS PALMITAS</t>
  </si>
  <si>
    <t>ESCUELA LAS PALMITAS</t>
  </si>
  <si>
    <t>CINDEA CARIARI-LOS ANGELES</t>
  </si>
  <si>
    <t>00085</t>
  </si>
  <si>
    <t>ESCUELA LOS ANGELES</t>
  </si>
  <si>
    <t>CINDEA CARIARI-TORTUGUERO</t>
  </si>
  <si>
    <t>00082</t>
  </si>
  <si>
    <t>TORTUGUERO</t>
  </si>
  <si>
    <t>ESCUELA BARRA DEL TORTUGUERO</t>
  </si>
  <si>
    <t>CINDEA CIUDAD CORTES</t>
  </si>
  <si>
    <t>6720</t>
  </si>
  <si>
    <t>OJO DE AGUA</t>
  </si>
  <si>
    <t>SHIRLEY CORDERO RIOS</t>
  </si>
  <si>
    <t>cindea.ciudadcortes@mep.go.cr</t>
  </si>
  <si>
    <t>INSTALACIONES ESCUELA NIEBOROWSKY</t>
  </si>
  <si>
    <t>CINDEA CIUDAD CORTES-FINCA ALAJUELA</t>
  </si>
  <si>
    <t>FINCA ALAJUELA</t>
  </si>
  <si>
    <t>INSTALACIONES DEL COLEGIO FINCA ALAJUELA</t>
  </si>
  <si>
    <t>CINDEA CIUDAD CORTES-FINCA SEIS-ONCE</t>
  </si>
  <si>
    <t>PALMAR SUR</t>
  </si>
  <si>
    <t>ciudad.ciudadcortes@mep.go.cr</t>
  </si>
  <si>
    <t>CINDEA CIUDAD NEILY</t>
  </si>
  <si>
    <t>4885</t>
  </si>
  <si>
    <t>NARANJO DE LAUREL</t>
  </si>
  <si>
    <t>cindea.ciudadneily@mep.go.cr</t>
  </si>
  <si>
    <t>300 OE DE LA DELEGACION DE LA GUARDIA RURAL</t>
  </si>
  <si>
    <t>CINDEA COBANO</t>
  </si>
  <si>
    <t>6513</t>
  </si>
  <si>
    <t>00182</t>
  </si>
  <si>
    <t>PENINSULAR</t>
  </si>
  <si>
    <t>COBANO</t>
  </si>
  <si>
    <t>cindea.cobano@mep.go.cr</t>
  </si>
  <si>
    <t>300 MTS SUROESTE DEL BANCO NACIONAL</t>
  </si>
  <si>
    <t>CINDEA COLONIA PUNTARENAS</t>
  </si>
  <si>
    <t>5980</t>
  </si>
  <si>
    <t>00126</t>
  </si>
  <si>
    <t>COLONIA PUNTARENAS</t>
  </si>
  <si>
    <t>JORGE MAURICIO ESCOBAR TELLEZ</t>
  </si>
  <si>
    <t>cindea.coloniapuntarenas@mep.go.cr</t>
  </si>
  <si>
    <t>INSTALACIONES DEL LICEO COLONIA PUNTARENAS</t>
  </si>
  <si>
    <t>CINDEA CORONADO</t>
  </si>
  <si>
    <t>6797</t>
  </si>
  <si>
    <t>00070</t>
  </si>
  <si>
    <t>SAN JOSE NORTE</t>
  </si>
  <si>
    <t>SAN ISIDRO</t>
  </si>
  <si>
    <t>cindea.coronado@mep.go.cr</t>
  </si>
  <si>
    <t>ESC. JOSE ANA MARIN</t>
  </si>
  <si>
    <t>CINDEA DE PITAL</t>
  </si>
  <si>
    <t>6515</t>
  </si>
  <si>
    <t>00120</t>
  </si>
  <si>
    <t>PITAL</t>
  </si>
  <si>
    <t>VIVIANNA BARRIENTOS ALVARADO</t>
  </si>
  <si>
    <t>cindea.pital@mep.go.cr</t>
  </si>
  <si>
    <t>100 ESTE Y 400 SUR DEL TEMPLO CATOLICO</t>
  </si>
  <si>
    <t>CINDEA DR CLODOMIRO PICADO TWIGHT</t>
  </si>
  <si>
    <t>6730</t>
  </si>
  <si>
    <t>00092</t>
  </si>
  <si>
    <t>TURRIALBA</t>
  </si>
  <si>
    <t>CENTRO</t>
  </si>
  <si>
    <t>RANDALL SOLANO SOLANO</t>
  </si>
  <si>
    <t>cindea.drclodomiropicadotwight@mep.go.cr</t>
  </si>
  <si>
    <t>BARRIO LA HACIENDITA,300 N DE LOS TRIBUNALES</t>
  </si>
  <si>
    <t>CINDEA DR CLODOMIRO PICADO TWIGHT-SAN JUAN NORTE</t>
  </si>
  <si>
    <t>00094</t>
  </si>
  <si>
    <t>SAN JUAN NORTE</t>
  </si>
  <si>
    <t>TURRIALBA, SAN JUAN NORTE</t>
  </si>
  <si>
    <t>CINDEA DR CLODOMIRO PICADO TWIGHT-SANTA CRUZ</t>
  </si>
  <si>
    <t>00099</t>
  </si>
  <si>
    <t>SANTA CRUZ CENTRO</t>
  </si>
  <si>
    <t>CINDEA EL COCAL</t>
  </si>
  <si>
    <t>6833</t>
  </si>
  <si>
    <t>00064</t>
  </si>
  <si>
    <t>EL COCAL</t>
  </si>
  <si>
    <t>GARY MITCHELL THOMAS</t>
  </si>
  <si>
    <t>cindea.elcocal@mep.go.cr</t>
  </si>
  <si>
    <t>BARRIO EL COCAL 3 KM NE DEL CAIS SIQUIRRES</t>
  </si>
  <si>
    <t>CINDEA ESCAZU</t>
  </si>
  <si>
    <t>6669</t>
  </si>
  <si>
    <t>ESCAZU</t>
  </si>
  <si>
    <t>ADRIAN BOLAÑOS BENAVIDES</t>
  </si>
  <si>
    <t>cindea.escazu@mep.go.cr</t>
  </si>
  <si>
    <t>COSTADO SUR DEL PARQUE DE SAN MIGUEL</t>
  </si>
  <si>
    <t>CINDEA ESCAZU-JUAN XXIII</t>
  </si>
  <si>
    <t>00073</t>
  </si>
  <si>
    <t>SAN ANTONIO</t>
  </si>
  <si>
    <t>COSTADO SUR DEL TEMPLO CATOLICO DE SN ANTONIO</t>
  </si>
  <si>
    <t>CINDEA ESPARZA</t>
  </si>
  <si>
    <t>6520</t>
  </si>
  <si>
    <t>00303</t>
  </si>
  <si>
    <t>ESPARZA</t>
  </si>
  <si>
    <t>ALFONSO AGUSTIN RAMIREZ PIÑA</t>
  </si>
  <si>
    <t>cindea.esparza@mep.go.cr</t>
  </si>
  <si>
    <t>COSTADO NORTE DE LA IGLESIA CATOLICA</t>
  </si>
  <si>
    <t>CINDEA ESPARZA-VILLA NUEVA</t>
  </si>
  <si>
    <t>00320</t>
  </si>
  <si>
    <t>VILLA NUEVA</t>
  </si>
  <si>
    <t>COSTADO OESTE DE LA PLAZA DE DEPORTES</t>
  </si>
  <si>
    <t>CINDEA FLORENCIA</t>
  </si>
  <si>
    <t>6521</t>
  </si>
  <si>
    <t>00115</t>
  </si>
  <si>
    <t>FLORENCIA CENTRO</t>
  </si>
  <si>
    <t>cindea.florenciacentral@mep.go.cr</t>
  </si>
  <si>
    <t>1 KM ESTE DEL CEMENTERIO DE FLORENCIA</t>
  </si>
  <si>
    <t>CINDEA FLORENCIA-PLATANAR</t>
  </si>
  <si>
    <t>00121</t>
  </si>
  <si>
    <t>PLATANAR</t>
  </si>
  <si>
    <t>ESCUELA DE PLATANAR, CONTIGUO AL EBAIS</t>
  </si>
  <si>
    <t>CINDEA FLORENCIA-SANTA CLARA</t>
  </si>
  <si>
    <t>00114</t>
  </si>
  <si>
    <t>SANTA CLARA</t>
  </si>
  <si>
    <t>CONTIGUO A LA PLAZA DE DEPORTES</t>
  </si>
  <si>
    <t>CINDEA FLORIDA</t>
  </si>
  <si>
    <t>5889</t>
  </si>
  <si>
    <t>00050</t>
  </si>
  <si>
    <t>FLORIDA</t>
  </si>
  <si>
    <t>JUAN LUIS GARRO ACOSTA</t>
  </si>
  <si>
    <t>cindea.florida@mep.go.cr</t>
  </si>
  <si>
    <t>FLORIDA, 3OO NORTE DEL CEMENTERIO</t>
  </si>
  <si>
    <t>CINDEA FLORIDA-ALEGRIA</t>
  </si>
  <si>
    <t>00296</t>
  </si>
  <si>
    <t>LA ALEGRIA</t>
  </si>
  <si>
    <t>CONTIGUO PLAZA DEPORTES</t>
  </si>
  <si>
    <t>CINDEA FLORIDA-GRANO DE ORO</t>
  </si>
  <si>
    <t>GRANO DE ORO</t>
  </si>
  <si>
    <t>ESCUELA GRANO DE ORO</t>
  </si>
  <si>
    <t>CINDEA FLORIDA-PORTON IBERIA</t>
  </si>
  <si>
    <t>PORTON IBERIA</t>
  </si>
  <si>
    <t>ESCUELA DE IBERIA</t>
  </si>
  <si>
    <t>CINDEA GREEN VALLEY</t>
  </si>
  <si>
    <t>0000</t>
  </si>
  <si>
    <t>PRIVADA</t>
  </si>
  <si>
    <t>00321</t>
  </si>
  <si>
    <t>NUMANCIA</t>
  </si>
  <si>
    <t>JOSE LUIS CORRALES CORDERO</t>
  </si>
  <si>
    <t>centroeducativogreenvalley@gmail.com</t>
  </si>
  <si>
    <t>800 M SUR TRIBUNALES DE JUSTICIA</t>
  </si>
  <si>
    <t>CINDEA GUACIMO</t>
  </si>
  <si>
    <t>6221</t>
  </si>
  <si>
    <t>00254</t>
  </si>
  <si>
    <t>GUACIMO</t>
  </si>
  <si>
    <t>GUSTAVO ACUÑA ROJAS</t>
  </si>
  <si>
    <t>cindea.guacimo@mep.go.cr</t>
  </si>
  <si>
    <t>COSTADO SUR DE PROVEEDURIA CCSS</t>
  </si>
  <si>
    <t>CINDEA GUACIMO-EL CARMEN</t>
  </si>
  <si>
    <t>00315</t>
  </si>
  <si>
    <t>POCORA</t>
  </si>
  <si>
    <t>ESCUELA EL CARMEN DE POCORA</t>
  </si>
  <si>
    <t>CINDEA GUACIMO-LA SELVA</t>
  </si>
  <si>
    <t>00313</t>
  </si>
  <si>
    <t>ESCUELA LA SELVA</t>
  </si>
  <si>
    <t>CINDEA GUACIMO-PARISMINA</t>
  </si>
  <si>
    <t>00314</t>
  </si>
  <si>
    <t>PARISMINA</t>
  </si>
  <si>
    <t>ESCUELA LA PARISMINA</t>
  </si>
  <si>
    <t>CINDEA GUATUSO</t>
  </si>
  <si>
    <t>6552</t>
  </si>
  <si>
    <t>00255</t>
  </si>
  <si>
    <t>SAN RAFAEL</t>
  </si>
  <si>
    <t>cindea.guatuso@mep.go.cr</t>
  </si>
  <si>
    <t>INSTALACIONES DEL CTP GUATUSO</t>
  </si>
  <si>
    <t>CINDEA GUATUSO-PALENQUE TONJIBE</t>
  </si>
  <si>
    <t>INSTALACIONES ESCUELA PALENQUE TONJIBE</t>
  </si>
  <si>
    <t>CINDEA HEREDIANA</t>
  </si>
  <si>
    <t>6499</t>
  </si>
  <si>
    <t>00293</t>
  </si>
  <si>
    <t>HEREDIANA</t>
  </si>
  <si>
    <t>CARLOS CHAMBERS QUESADA</t>
  </si>
  <si>
    <t>cindea.herediana@mep.go.cr</t>
  </si>
  <si>
    <t>HEREDIANA, COSTADO SUR DE LA PLAZA</t>
  </si>
  <si>
    <t>CINDEA HEREDIANA-CAIRO</t>
  </si>
  <si>
    <t>00294</t>
  </si>
  <si>
    <t>INSTALACIONES DEL LICEO RODRIGO SOLANO</t>
  </si>
  <si>
    <t>CINDEA HEREDIANA-EL MILANO</t>
  </si>
  <si>
    <t>00312</t>
  </si>
  <si>
    <t>EL MILANO</t>
  </si>
  <si>
    <t>COSTADO OESTE DE LA PLAZA DE DEPORTES, MILANO</t>
  </si>
  <si>
    <t>CINDEA HEREDIANA-EL PEJE</t>
  </si>
  <si>
    <t>00311</t>
  </si>
  <si>
    <t>EL PEJE</t>
  </si>
  <si>
    <t>HEREDIANA DE SIQUIERRES, 25 N DE LA IGLESIA</t>
  </si>
  <si>
    <t>CINDEA HEREDIANA-GERMANIA</t>
  </si>
  <si>
    <t>00187</t>
  </si>
  <si>
    <t>GERMANIA</t>
  </si>
  <si>
    <t>200 METROS N. E LA ENTRADA PRINCIPAL GERMANIA</t>
  </si>
  <si>
    <t>CINDEA HOJANCHA</t>
  </si>
  <si>
    <t>6799</t>
  </si>
  <si>
    <t>00272</t>
  </si>
  <si>
    <t>NICOYA</t>
  </si>
  <si>
    <t>HOJANCHA</t>
  </si>
  <si>
    <t>YOGEN JUAREZ GARCIA</t>
  </si>
  <si>
    <t>cindea.hojancha@mep.go.cr</t>
  </si>
  <si>
    <t>50 METROS AL OESTE DE LA CLINICA</t>
  </si>
  <si>
    <t>CINDEA HUACAS</t>
  </si>
  <si>
    <t>6522</t>
  </si>
  <si>
    <t>00111</t>
  </si>
  <si>
    <t>VILLARREAL</t>
  </si>
  <si>
    <t>KATTY LISETH CASTELLON GUTIERR</t>
  </si>
  <si>
    <t>cindea.huacas@mep.go.cr</t>
  </si>
  <si>
    <t>500 M OESTE DEL EBAIS DE VILLAREAL,SANTA CRUZ</t>
  </si>
  <si>
    <t>CINDEA JICARAL</t>
  </si>
  <si>
    <t>5835</t>
  </si>
  <si>
    <t>JICARAL</t>
  </si>
  <si>
    <t>AURORA JUAREZ ZUÑIGA</t>
  </si>
  <si>
    <t>cindea.jicaral@mep.go.cr</t>
  </si>
  <si>
    <t>100 OESTE DE LA CLINICA DE JICARAL</t>
  </si>
  <si>
    <t>CINDEA JICARAL-LEPANTO</t>
  </si>
  <si>
    <t>00189</t>
  </si>
  <si>
    <t>LEPANTO</t>
  </si>
  <si>
    <t>ESCUELA DE LEPANTO, LEPANTO PUNTARENAS</t>
  </si>
  <si>
    <t>CINDEA JUDAS</t>
  </si>
  <si>
    <t>6519</t>
  </si>
  <si>
    <t>00300</t>
  </si>
  <si>
    <t>JUDAS</t>
  </si>
  <si>
    <t>LUIS ELIZONDO CARRILLO</t>
  </si>
  <si>
    <t>cindea.judas@mep.go.cr</t>
  </si>
  <si>
    <t>LICEO DE CHOMES</t>
  </si>
  <si>
    <t>CINDEA JUDAS-CHOMES</t>
  </si>
  <si>
    <t>00301</t>
  </si>
  <si>
    <t>CHOMES</t>
  </si>
  <si>
    <t>ESCUELA NORA MARIA QUESADA CHAVARRIA</t>
  </si>
  <si>
    <t>CINDEA JUDAS-COSTA PAJAROS</t>
  </si>
  <si>
    <t>COSTA PAJAROS</t>
  </si>
  <si>
    <t>COLEGIO ACADEMICO COSTA DE PAJAROS</t>
  </si>
  <si>
    <t>CINDEA KA BATA SIWA</t>
  </si>
  <si>
    <t>6946</t>
  </si>
  <si>
    <t>00053</t>
  </si>
  <si>
    <t>UJARRAS</t>
  </si>
  <si>
    <t>RONALD MAYORGA FERNANDEZ</t>
  </si>
  <si>
    <t>cindea.kabatasiwa@mep.go.cr</t>
  </si>
  <si>
    <t>700 MTS NORTE DE LA ESCUELA DE UJARRAS</t>
  </si>
  <si>
    <t>CINDEA KABAKOL</t>
  </si>
  <si>
    <t>6721</t>
  </si>
  <si>
    <t>00052</t>
  </si>
  <si>
    <t>12</t>
  </si>
  <si>
    <t>SAN RAFAEL CABAGRA</t>
  </si>
  <si>
    <t>cindea.kabakol@mep.go.cr</t>
  </si>
  <si>
    <t>100 M NORTE DE LA ESCUELA SAN RAFAEL CABAGRA</t>
  </si>
  <si>
    <t>CINDEA KABAKOL-BIJAGUAL</t>
  </si>
  <si>
    <t>00054</t>
  </si>
  <si>
    <t>BIJAGUAL</t>
  </si>
  <si>
    <t>BIJAGUAL DE PILAS, BUENOS AIRES PUNTARENAS</t>
  </si>
  <si>
    <t>CINDEA KABAKOL-SAN ANTONIO</t>
  </si>
  <si>
    <t>00055</t>
  </si>
  <si>
    <t>cindeakakabol@mep.go.cr</t>
  </si>
  <si>
    <t>1 KM AL ESTE DE LA PLAZA DE TERRABA</t>
  </si>
  <si>
    <t>CINDEA KATIRA</t>
  </si>
  <si>
    <t>6737</t>
  </si>
  <si>
    <t>00131</t>
  </si>
  <si>
    <t>KATIRA</t>
  </si>
  <si>
    <t>HENRY GUIDO LORIA</t>
  </si>
  <si>
    <t>cindea.katira@mep.go.cr</t>
  </si>
  <si>
    <t>CINDEA KATIRA-EL CRUCE</t>
  </si>
  <si>
    <t>00134</t>
  </si>
  <si>
    <t>EL CRUCE</t>
  </si>
  <si>
    <t>CINDEA KATIRA-LA UNION</t>
  </si>
  <si>
    <t>00132</t>
  </si>
  <si>
    <t>LA UNION</t>
  </si>
  <si>
    <t>CINDEA KATIRA-LLANO BONITO</t>
  </si>
  <si>
    <t>00135</t>
  </si>
  <si>
    <t>LLANO BONITO</t>
  </si>
  <si>
    <t>CINDEA KEKÖLDI</t>
  </si>
  <si>
    <t>6844</t>
  </si>
  <si>
    <t>00060</t>
  </si>
  <si>
    <t>PATIÑO</t>
  </si>
  <si>
    <t>MARJORIE PITAR RODRIGUEZ</t>
  </si>
  <si>
    <t>cindea.kekoldi@mep.go.cr</t>
  </si>
  <si>
    <t>300 MTS ESTE DE LA IGLESIA APOSTOLICA LIBRE</t>
  </si>
  <si>
    <t>CINDEA LA BOMBA</t>
  </si>
  <si>
    <t>6511</t>
  </si>
  <si>
    <t>00105</t>
  </si>
  <si>
    <t>LA BOMBA</t>
  </si>
  <si>
    <t>XIOMARA CALVIN WATSON</t>
  </si>
  <si>
    <t>cindea.labomba@mep.go.cr</t>
  </si>
  <si>
    <t>DETRAS DE LA CANCHA DE FUTBOL</t>
  </si>
  <si>
    <t>CINDEA LA BOMBA-BANANITO SUR</t>
  </si>
  <si>
    <t>00101</t>
  </si>
  <si>
    <t>BANANITO SUR</t>
  </si>
  <si>
    <t>INSTALACIONES LICEO CAPITAN RAMON RIVAS</t>
  </si>
  <si>
    <t>CINDEA LA BOMBA-LA GUARIA</t>
  </si>
  <si>
    <t>00295</t>
  </si>
  <si>
    <t>LA GUARIA</t>
  </si>
  <si>
    <t>CONTIGUO A LA IGLESIA CATOLICA</t>
  </si>
  <si>
    <t>CINDEA LA BOMBA-PENSHURT</t>
  </si>
  <si>
    <t>00266</t>
  </si>
  <si>
    <t>PENSHURT</t>
  </si>
  <si>
    <t>ESCUELA PENSHURT</t>
  </si>
  <si>
    <t>CINDEA LA BOMBA-SAN CLEMENTE</t>
  </si>
  <si>
    <t>00205</t>
  </si>
  <si>
    <t>SAN CLEMENTE</t>
  </si>
  <si>
    <t>INSTALACIONES ESCUELA SAN CLEMENTE</t>
  </si>
  <si>
    <t>CINDEA LA PALMA</t>
  </si>
  <si>
    <t>6729</t>
  </si>
  <si>
    <t>00156</t>
  </si>
  <si>
    <t>LA PALMA</t>
  </si>
  <si>
    <t>cindea.lapalma@mep.go.cr</t>
  </si>
  <si>
    <t>15 METROS NORTE DE LA IGLESIA CATOLICA</t>
  </si>
  <si>
    <t>CINDEA LA PALMA-COLORADO</t>
  </si>
  <si>
    <t>00157</t>
  </si>
  <si>
    <t>COLORADO</t>
  </si>
  <si>
    <t>ESCUELA DE COLORADO</t>
  </si>
  <si>
    <t>CINDEA LA PALMA-SAN BUENAVENTURA</t>
  </si>
  <si>
    <t>00158</t>
  </si>
  <si>
    <t>SAN BUENAVENTURA</t>
  </si>
  <si>
    <t>ESCUELA DE SAN BUENAVENTURA</t>
  </si>
  <si>
    <t>CINDEA LA PAZ</t>
  </si>
  <si>
    <t>6573</t>
  </si>
  <si>
    <t>OCCIDENTE</t>
  </si>
  <si>
    <t>LA ESPERANZA</t>
  </si>
  <si>
    <t>cindea.lapaz@mep.go.cr</t>
  </si>
  <si>
    <t>JUNTO A LA ESCUELA NAUTILIO ACOSTA PIEPPER</t>
  </si>
  <si>
    <t>CINDEA LA PAZ-VOLIO</t>
  </si>
  <si>
    <t>00062</t>
  </si>
  <si>
    <t>VOLIO</t>
  </si>
  <si>
    <t>CINDEA LA PERLA</t>
  </si>
  <si>
    <t>6539</t>
  </si>
  <si>
    <t>00122</t>
  </si>
  <si>
    <t>MARTA OVIEDO VILLALOBOS</t>
  </si>
  <si>
    <t>cindea.laperla@mep.go.cr</t>
  </si>
  <si>
    <t>CINDEA LA RITA</t>
  </si>
  <si>
    <t>6586</t>
  </si>
  <si>
    <t>00081</t>
  </si>
  <si>
    <t>LA RITA</t>
  </si>
  <si>
    <t>GUISELLE MOLINA CHINCHILLA</t>
  </si>
  <si>
    <t>cindea.larita@mep.go.cr</t>
  </si>
  <si>
    <t>COSTADO OESTE, PLAZA DE DEPORTES ESC. LA RITA</t>
  </si>
  <si>
    <t>CINDEA LA RITA-HUETAR</t>
  </si>
  <si>
    <t>HUETAR</t>
  </si>
  <si>
    <t>ENTRADA FINCA PERDIZ, 250 OESTE Y 150 NORTE</t>
  </si>
  <si>
    <t>CINDEA LA RITA-LA TERESA</t>
  </si>
  <si>
    <t>00179</t>
  </si>
  <si>
    <t>LA TERESA</t>
  </si>
  <si>
    <t>INSTALACIONES DE LA ESCUELA LA TERESA</t>
  </si>
  <si>
    <t>CINDEA LA RITA-TICABAN</t>
  </si>
  <si>
    <t>00181</t>
  </si>
  <si>
    <t>TICABAN</t>
  </si>
  <si>
    <t>COSTADO S DE LA PLAZA DE DEPORTES DE TICABAN</t>
  </si>
  <si>
    <t>CINDEA LIMON</t>
  </si>
  <si>
    <t>5688</t>
  </si>
  <si>
    <t>00045</t>
  </si>
  <si>
    <t>LIMON CENTRO</t>
  </si>
  <si>
    <t>JACQUELINE BADILLA JARA</t>
  </si>
  <si>
    <t>LIMON CENTRO, COSTADO OESTE DE LA CATEDRAL</t>
  </si>
  <si>
    <t>CINDEA LIMON-CAI MARCUS GARVEY</t>
  </si>
  <si>
    <t>00100</t>
  </si>
  <si>
    <t>LIVERPOOL</t>
  </si>
  <si>
    <t>CAI MARCUS GARVEY</t>
  </si>
  <si>
    <t>CINDEA LIMON-LIMON 2000</t>
  </si>
  <si>
    <t>00106</t>
  </si>
  <si>
    <t>LIMON 2000</t>
  </si>
  <si>
    <t>cindea.limon@mep.go.cr</t>
  </si>
  <si>
    <t>ESCUELA ATENCION PRIORITARIA LIMON 2000</t>
  </si>
  <si>
    <t>CINDEA LIMON-RIO BLANCO</t>
  </si>
  <si>
    <t>00267</t>
  </si>
  <si>
    <t>RIO BLANCO</t>
  </si>
  <si>
    <t>ESCUELA RIO BLANCO</t>
  </si>
  <si>
    <t>CINDEA LIMON-TOMAS GUARDIA</t>
  </si>
  <si>
    <t>00102</t>
  </si>
  <si>
    <t>CINDEA LOS CHILES</t>
  </si>
  <si>
    <t>6268</t>
  </si>
  <si>
    <t>14</t>
  </si>
  <si>
    <t>00119</t>
  </si>
  <si>
    <t>BARRIO EL ESTUDIANTE</t>
  </si>
  <si>
    <t>NOEL FLORES FLORES</t>
  </si>
  <si>
    <t>cindea.loschiles@mep.go.cr</t>
  </si>
  <si>
    <t>COSTADO OESTE ESCUELA RICARDO VARGAS MURILLO</t>
  </si>
  <si>
    <t>CINDEA LOS CHILES-EL PARQUE</t>
  </si>
  <si>
    <t>00252</t>
  </si>
  <si>
    <t>EL PARQUE</t>
  </si>
  <si>
    <t>cindea.loschileselparque@mep.go.cr</t>
  </si>
  <si>
    <t>FRENTE A LA IGLESIA CATOLICA</t>
  </si>
  <si>
    <t>CINDEA MARIA MAZZARELLO</t>
  </si>
  <si>
    <t>4827</t>
  </si>
  <si>
    <t>00042</t>
  </si>
  <si>
    <t>DON BOSCO</t>
  </si>
  <si>
    <t>ERICK VILLALOBOS SALAZAR</t>
  </si>
  <si>
    <t>cindea.mariamazzarello@mep.go.cr</t>
  </si>
  <si>
    <t>MC DONALDS PASEO COLON,100 S Y 50 OE</t>
  </si>
  <si>
    <t>CINDEA MIRAMAR</t>
  </si>
  <si>
    <t>6517</t>
  </si>
  <si>
    <t>MIRAMAR</t>
  </si>
  <si>
    <t>cindea.miramar@mep.go.cr</t>
  </si>
  <si>
    <t>FRENTE AL CEMENTERIO DE LA LOCALIDAD</t>
  </si>
  <si>
    <t>CINDEA MIRAMAR-PITAHAYA</t>
  </si>
  <si>
    <t>00305</t>
  </si>
  <si>
    <t>PITAHAYA</t>
  </si>
  <si>
    <t>COSTADO SUR DE LA PLAZA DE FUTBOL, PITAHAYA</t>
  </si>
  <si>
    <t>CINDEA MIRAMAR-SARDINAL</t>
  </si>
  <si>
    <t>SARDINAL</t>
  </si>
  <si>
    <t>CONTIGUO A LA PLAZA DE DEPORTES DE SARDINAL</t>
  </si>
  <si>
    <t>CINDEA MONTERREY</t>
  </si>
  <si>
    <t>6723</t>
  </si>
  <si>
    <t>00118</t>
  </si>
  <si>
    <t>SANTO DOMINGO</t>
  </si>
  <si>
    <t>JAINER HERNANDEZ ALFARO</t>
  </si>
  <si>
    <t>cindea.monterrey@mep.go.cr</t>
  </si>
  <si>
    <t>CONTIGUO AL EBAIS DE MONTERREY</t>
  </si>
  <si>
    <t>CINDEA MONTES DE OCA</t>
  </si>
  <si>
    <t>6741</t>
  </si>
  <si>
    <t>00072</t>
  </si>
  <si>
    <t>JEANNETTE UMA;A VALVERDE</t>
  </si>
  <si>
    <t>cindea.montesdeoca@mep.go.cr</t>
  </si>
  <si>
    <t>INSTALACIONES DEL LICEO JOSE JOAQUIN VARGAS C</t>
  </si>
  <si>
    <t>CINDEA MONTEVERDE</t>
  </si>
  <si>
    <t>6846</t>
  </si>
  <si>
    <t>00089</t>
  </si>
  <si>
    <t>MONTEVERDE</t>
  </si>
  <si>
    <t>MIGUEL ANGEL MENDEZ ESQUIVEL</t>
  </si>
  <si>
    <t>cindea.monteverde@mep.go.cr</t>
  </si>
  <si>
    <t>FRENTE A LAS OFICINAS DEL ICE, MONTEVERDE</t>
  </si>
  <si>
    <t>CINDEA MORAVIA</t>
  </si>
  <si>
    <t>6798</t>
  </si>
  <si>
    <t>00069</t>
  </si>
  <si>
    <t>cindea.moravia@mep.go.cr</t>
  </si>
  <si>
    <t>FRENTE A IGLESIA CATOLICA DE SAN RAFAEL</t>
  </si>
  <si>
    <t>CINDEA NAKELKÄLÄ</t>
  </si>
  <si>
    <t>6831</t>
  </si>
  <si>
    <t>00067</t>
  </si>
  <si>
    <t>GAVILAN</t>
  </si>
  <si>
    <t>IMALAY SOLIS CRUZ</t>
  </si>
  <si>
    <t>cindea.nakelkala@mep.go.cr</t>
  </si>
  <si>
    <t>TERRITORIO INDIGENA TAYNI, ESC GAVILAN</t>
  </si>
  <si>
    <t>CINDEA NANDAYURE</t>
  </si>
  <si>
    <t>6587</t>
  </si>
  <si>
    <t>00271</t>
  </si>
  <si>
    <t>CARMONA</t>
  </si>
  <si>
    <t>cindea.nandayure@mep.go.cr</t>
  </si>
  <si>
    <t>COLEGIO TECNICO PROFESIONAL DE NANDAYURE</t>
  </si>
  <si>
    <t>CINDEA NICOYA</t>
  </si>
  <si>
    <t>6015</t>
  </si>
  <si>
    <t>00043</t>
  </si>
  <si>
    <t>SAN MARTIN</t>
  </si>
  <si>
    <t>ARCADIO MORA GUADAMUZ</t>
  </si>
  <si>
    <t>cindea.denicoyacentral@mep.go.cr</t>
  </si>
  <si>
    <t>COSTADO N PLAZA DE DEPORT. BARRIO SAN MARTIN</t>
  </si>
  <si>
    <t>CINDEA NICOYA-SAN ANTONIO</t>
  </si>
  <si>
    <t>00286</t>
  </si>
  <si>
    <t>FRENTE A LA PLAZA DE DEPORTES SAN ANTONIO</t>
  </si>
  <si>
    <t>CINDEA NOSARA</t>
  </si>
  <si>
    <t>6800</t>
  </si>
  <si>
    <t>00184</t>
  </si>
  <si>
    <t>NOSARA</t>
  </si>
  <si>
    <t>EVELYN GARRO CUBILLO</t>
  </si>
  <si>
    <t>cindea.nicoyasatelitenosara@mep.go.cr</t>
  </si>
  <si>
    <t>LICEO BOCAS DE NOSARA</t>
  </si>
  <si>
    <t>CINDEA PAQUERA</t>
  </si>
  <si>
    <t>6672</t>
  </si>
  <si>
    <t>00183</t>
  </si>
  <si>
    <t>PAQUERA</t>
  </si>
  <si>
    <t>cindea.paquera@gmail.com</t>
  </si>
  <si>
    <t>CONTIGUO A OFICINAS DEL MAG. PAQUERA CENTRO</t>
  </si>
  <si>
    <t>CINDEA PAVAS</t>
  </si>
  <si>
    <t>6668</t>
  </si>
  <si>
    <t>00199</t>
  </si>
  <si>
    <t>RINCON GRANDE DE PAVAS</t>
  </si>
  <si>
    <t>cindea.pavas@mep.go.cr</t>
  </si>
  <si>
    <t>CINDEA PAVAS-CIUDADELA DE PAVAS</t>
  </si>
  <si>
    <t>00056</t>
  </si>
  <si>
    <t>DE LA FABRICA DEMASA 200 MTS AL ESTE</t>
  </si>
  <si>
    <t>CINDEA PAVAS-RINCON GRANDE</t>
  </si>
  <si>
    <t>RINCON GRANDE</t>
  </si>
  <si>
    <t>DE LA BIBLIOTECA CARMEN LYRA 100 MTS AL OESTE</t>
  </si>
  <si>
    <t>CINDEA PAVON</t>
  </si>
  <si>
    <t>6724</t>
  </si>
  <si>
    <t>00223</t>
  </si>
  <si>
    <t>EL PAVON</t>
  </si>
  <si>
    <t>JONATHAN BARRANTES AGUIRRE</t>
  </si>
  <si>
    <t>cindea.pavon@mep.go.cr</t>
  </si>
  <si>
    <t>EN LAS INSTALACIONES DEL LICEO PAVON</t>
  </si>
  <si>
    <t>CINDEA PEJIBAYE</t>
  </si>
  <si>
    <t>6516</t>
  </si>
  <si>
    <t>19</t>
  </si>
  <si>
    <t>00113</t>
  </si>
  <si>
    <t>PEREZ ZELEDON</t>
  </si>
  <si>
    <t>BARRIO EL COLEGIO</t>
  </si>
  <si>
    <t>HENRY ARAYA OROZCO</t>
  </si>
  <si>
    <t>cindea.pejibaye@mep.go.cr</t>
  </si>
  <si>
    <t>6732</t>
  </si>
  <si>
    <t>00098</t>
  </si>
  <si>
    <t>LA HACIENDITA</t>
  </si>
  <si>
    <t>CHRISTIAN OSES CAMPOS</t>
  </si>
  <si>
    <t>cindea.pejibaye.turrialba@mep.go.cr</t>
  </si>
  <si>
    <t>COSTADO ESTE DEL ANTIGUO BENEFICIO CAFETALERO</t>
  </si>
  <si>
    <t>CINDEA PEJIBAYE-JUAN VIÑAS</t>
  </si>
  <si>
    <t>00093</t>
  </si>
  <si>
    <t>ESC. CECILIO LINDO MORALES, JUAN VIÑAS CENTRO</t>
  </si>
  <si>
    <t>CINDEA PUERTO JIMENEZ</t>
  </si>
  <si>
    <t>6628</t>
  </si>
  <si>
    <t>00278</t>
  </si>
  <si>
    <t>LA URBA</t>
  </si>
  <si>
    <t>LILLIANA VINDAS CHAVES</t>
  </si>
  <si>
    <t>cindea.puertojimenez@mep.go.cr</t>
  </si>
  <si>
    <t>COLEGIO TECNICO INDUSTRIAL DE PUERTO JIMENEZ</t>
  </si>
  <si>
    <t>CINDEA PUERTO VIEJO</t>
  </si>
  <si>
    <t>5283</t>
  </si>
  <si>
    <t>00261</t>
  </si>
  <si>
    <t>SARAPIQUI</t>
  </si>
  <si>
    <t>TICARI</t>
  </si>
  <si>
    <t>cindea.puertoviejocentral@mep.go.cr</t>
  </si>
  <si>
    <t>1 K ESTE DE LA ENTRADA A TICARI, HORQUETAS</t>
  </si>
  <si>
    <t>CINDEA PUERTO VIEJO-FINCA OCHO</t>
  </si>
  <si>
    <t>00039</t>
  </si>
  <si>
    <t>FINCA 8</t>
  </si>
  <si>
    <t>DIAGONAL AL SALON COMUNAL DE FINCA OCHO</t>
  </si>
  <si>
    <t>CINDEA PUERTO VIEJO-HUETARES</t>
  </si>
  <si>
    <t>00220</t>
  </si>
  <si>
    <t>HUETARES</t>
  </si>
  <si>
    <t>800 M SURESTE DE LA ENTRADA A COLON. HUETARES</t>
  </si>
  <si>
    <t>CINDEA PUNTARENAS</t>
  </si>
  <si>
    <t>6518</t>
  </si>
  <si>
    <t>00299</t>
  </si>
  <si>
    <t>CHACARITA</t>
  </si>
  <si>
    <t>cindea.puntarenas@mep.go.cr</t>
  </si>
  <si>
    <t>ESCUELA CARRIZAL</t>
  </si>
  <si>
    <t>CINDEA PUNTARENAS-CAI 26 DE JULIO</t>
  </si>
  <si>
    <t>00175</t>
  </si>
  <si>
    <t>FRENTE A LA ENTRADA DE LA URBANIZ. LA RESEDA</t>
  </si>
  <si>
    <t>CINDEA PURISCAL</t>
  </si>
  <si>
    <t>5281</t>
  </si>
  <si>
    <t>00038</t>
  </si>
  <si>
    <t>PURISCAL</t>
  </si>
  <si>
    <t>PALMICHAL DE ACOSTA</t>
  </si>
  <si>
    <t>MANUEL EDUARDO JIMENEZ CAMPOS</t>
  </si>
  <si>
    <t>cindea.palmichal@mep.go.cr</t>
  </si>
  <si>
    <t>300 OESTE DE LA PLAZA DE DEPORTES PALMICHAL</t>
  </si>
  <si>
    <t>CINDEA REPUBLICA DE NICARAGUA</t>
  </si>
  <si>
    <t>6675</t>
  </si>
  <si>
    <t>00035</t>
  </si>
  <si>
    <t>BARRIO CUBA</t>
  </si>
  <si>
    <t>cindea.republicadenicaragua@mep.go.cr</t>
  </si>
  <si>
    <t>CINDEA RICARDO JIMENEZ O.</t>
  </si>
  <si>
    <t>4911</t>
  </si>
  <si>
    <t>00036</t>
  </si>
  <si>
    <t>CARIT</t>
  </si>
  <si>
    <t>EDGAR VILLEGAS MORA</t>
  </si>
  <si>
    <t>cmedja.ricardojimenezoreamuno@mep.go.cr</t>
  </si>
  <si>
    <t>100 ESTE DE LA MATERNIDAD CARIT</t>
  </si>
  <si>
    <t>CINDEA RICARDO JIMENEZ O.-CAI SAN SEBASTIAN</t>
  </si>
  <si>
    <t>00291</t>
  </si>
  <si>
    <t>SAN SEBASTIAN</t>
  </si>
  <si>
    <t>500 METROS SUR DEL HOSPITAL DE LAS MUJERES</t>
  </si>
  <si>
    <t>CINDEA RICARDO JIMENEZ O.-JUAN SANTAMARIA</t>
  </si>
  <si>
    <t>18</t>
  </si>
  <si>
    <t>00071</t>
  </si>
  <si>
    <t>LA MISTAD</t>
  </si>
  <si>
    <t>ESCUELA JUAN SANTAMARIA</t>
  </si>
  <si>
    <t>CINDEA RIO JIMENEZ</t>
  </si>
  <si>
    <t>6585</t>
  </si>
  <si>
    <t>00298</t>
  </si>
  <si>
    <t>RIO JIMENEZ</t>
  </si>
  <si>
    <t>cindea.riojimenez@mep.go.cr</t>
  </si>
  <si>
    <t>RIO JIMENEZ, FRENTE AL SALON COMUNAL</t>
  </si>
  <si>
    <t>CINDEA RIO JIMENEZ-LOS ANGELES</t>
  </si>
  <si>
    <t>00087</t>
  </si>
  <si>
    <t>ESCUELA LOS ANGELES RIO JIMENES</t>
  </si>
  <si>
    <t>CINDEA RIO JIMENEZ-SANTA MARIA</t>
  </si>
  <si>
    <t>00316</t>
  </si>
  <si>
    <t>SANTA MARIA</t>
  </si>
  <si>
    <t>ESCUELA SANTA MARIA</t>
  </si>
  <si>
    <t>CINDEA SAMARA</t>
  </si>
  <si>
    <t>6801</t>
  </si>
  <si>
    <t>00259</t>
  </si>
  <si>
    <t>TORITO</t>
  </si>
  <si>
    <t>GUSTAVO MARIN MORA</t>
  </si>
  <si>
    <t>cindea.nicoyasatelitesamara@mep.go.cr</t>
  </si>
  <si>
    <t>CONTIGUO A VILLAS PLAYA SAMARA</t>
  </si>
  <si>
    <t>CINDEA SAN ANTONIO DEL HUMO</t>
  </si>
  <si>
    <t>6670</t>
  </si>
  <si>
    <t>00206</t>
  </si>
  <si>
    <t>LEIDY GONZALEZ MORA</t>
  </si>
  <si>
    <t>cindea.sanantonioelhumo@mep.go.cr</t>
  </si>
  <si>
    <t>DE LA ESCUELA DE SAN ANTONIO 75 N Y 100 O</t>
  </si>
  <si>
    <t>CINDEA SAN ANTONIO DEL HUMO-CAI CARLOS L. FALLAS</t>
  </si>
  <si>
    <t>00317</t>
  </si>
  <si>
    <t>CAI LA LETICIA</t>
  </si>
  <si>
    <t>CINDEA SAN ANTONIO DEL HUMO-EL LIMBO</t>
  </si>
  <si>
    <t>00078</t>
  </si>
  <si>
    <t>EL LIMBO</t>
  </si>
  <si>
    <t>cindea.sananatonioelhumo@mep.go.cr</t>
  </si>
  <si>
    <t>CONTIGUO A LA DELEGACION DEL LIMBO</t>
  </si>
  <si>
    <t>CINDEA SAN ANTONIO DEL HUMO-LLANO BONITO</t>
  </si>
  <si>
    <t>00066</t>
  </si>
  <si>
    <t>CINDEA SAN ANTONIO DEL HUMO-PUEBLO NUEVO</t>
  </si>
  <si>
    <t>00065</t>
  </si>
  <si>
    <t>PUEBLO NUEVO</t>
  </si>
  <si>
    <t>ESC.PUEBLO NUEVO,FRENTE A LA PLZA DE DEPORTES</t>
  </si>
  <si>
    <t>CINDEA SAN ANTONIO DEL HUMO-ROXANA</t>
  </si>
  <si>
    <t>00075</t>
  </si>
  <si>
    <t>ROXANA</t>
  </si>
  <si>
    <t>cindeasanantonioelhumo@mep.go.cr</t>
  </si>
  <si>
    <t>DE LA DELEGACION DE ROXANA 25 ESTE</t>
  </si>
  <si>
    <t>CINDEA SAN CARLOS</t>
  </si>
  <si>
    <t>4852</t>
  </si>
  <si>
    <t>00022</t>
  </si>
  <si>
    <t>SAN ROQUE</t>
  </si>
  <si>
    <t>MAYTHE SANCHEZ SALAS</t>
  </si>
  <si>
    <t>cindea.sacarlos@mep.go.cr</t>
  </si>
  <si>
    <t>200 NORTE DEL MAG</t>
  </si>
  <si>
    <t>CINDEA SAN CARLOS-CAI NELSON MANDELA</t>
  </si>
  <si>
    <t>00319</t>
  </si>
  <si>
    <t>LA MARINA</t>
  </si>
  <si>
    <t>cindea.sancarlos@mep.go.cr</t>
  </si>
  <si>
    <t>CAI NELSON MANDELA</t>
  </si>
  <si>
    <t>CINDEA SAN FRANCISCO</t>
  </si>
  <si>
    <t>5888</t>
  </si>
  <si>
    <t>00112</t>
  </si>
  <si>
    <t>WENDY MARIN GARCIA</t>
  </si>
  <si>
    <t>cindea.lomasdecocoricentral@mep.go.cr</t>
  </si>
  <si>
    <t>CINDEA SAN FRANCISCO-LOMAS DE COCORI</t>
  </si>
  <si>
    <t>00049</t>
  </si>
  <si>
    <t>LOMAS DE COCORI</t>
  </si>
  <si>
    <t>100 OESTE DEL EBAIS DE LOMAS DE COCORI</t>
  </si>
  <si>
    <t>CINDEA SAN ISIDRO</t>
  </si>
  <si>
    <t>6572</t>
  </si>
  <si>
    <t>GRETTEL CASTRO MORALES</t>
  </si>
  <si>
    <t>cindea.sanisidro@mep.go.cr</t>
  </si>
  <si>
    <t>SALON COMUNAL DE LA COMUNIDAD</t>
  </si>
  <si>
    <t>CINDEA SAN ISIDRO-VALLE AZUL</t>
  </si>
  <si>
    <t>00190</t>
  </si>
  <si>
    <t>VALLE AZUL</t>
  </si>
  <si>
    <t>LICEO VALLE AZUL</t>
  </si>
  <si>
    <t>CINDEA SAN JOAQUIN</t>
  </si>
  <si>
    <t>6627</t>
  </si>
  <si>
    <t>00003</t>
  </si>
  <si>
    <t>SAN JOAQUIN</t>
  </si>
  <si>
    <t>HAZEL MARCHENA RODRIGUEZ</t>
  </si>
  <si>
    <t>cindea.sanjoaquin@mep.go.cr</t>
  </si>
  <si>
    <t>MANSION, DE LA DELEGACION 100 OESTE</t>
  </si>
  <si>
    <t>CINDEA SAN JOAQUIN-COPAL</t>
  </si>
  <si>
    <t>00273</t>
  </si>
  <si>
    <t>CINDEA SAN JOSE DE UPALA</t>
  </si>
  <si>
    <t>6733</t>
  </si>
  <si>
    <t>00130</t>
  </si>
  <si>
    <t>SAN JOSE</t>
  </si>
  <si>
    <t>cindea.sanjose@mep.go.cr</t>
  </si>
  <si>
    <t>DEL CRUCE A LAS CAMELIAS 300 MTS AL NORTE</t>
  </si>
  <si>
    <t>CINDEA SAN JUAN DE DIOS</t>
  </si>
  <si>
    <t>5280</t>
  </si>
  <si>
    <t>00041</t>
  </si>
  <si>
    <t>DESAMPARADOS</t>
  </si>
  <si>
    <t>SAN JUAN DE DIOS</t>
  </si>
  <si>
    <t>MARLENE MORALES SANCHEZ</t>
  </si>
  <si>
    <t>cindea.sanjuandedios@mep.go.cr</t>
  </si>
  <si>
    <t>DE LA IGLESIA DE SAN JUAN DE DIOS 500 AL SUR</t>
  </si>
  <si>
    <t>CINDEA SAN JUAN DE DIOS-CAI VILMA CURLING RIVERA</t>
  </si>
  <si>
    <t>00289</t>
  </si>
  <si>
    <t>FRENTE A TEMPLO CATOLICA DE SAN RAFAEL ARRIBA</t>
  </si>
  <si>
    <t>CINDEA SAN JUAN DE DIOS-SAN LORENZO</t>
  </si>
  <si>
    <t>00280</t>
  </si>
  <si>
    <t>SAN LORENZO</t>
  </si>
  <si>
    <t>DEL CTP DE DOS CERCAS 200 AL OESTE</t>
  </si>
  <si>
    <t>CINDEA SAN JUAN DE DIOS-SAN RAFAEL</t>
  </si>
  <si>
    <t>00236</t>
  </si>
  <si>
    <t>SAN RAFAEL ABAJO</t>
  </si>
  <si>
    <t>DETRAS DE LOS HIGUERONES</t>
  </si>
  <si>
    <t>CINDEA SAN MARTIN</t>
  </si>
  <si>
    <t>6671</t>
  </si>
  <si>
    <t>00222</t>
  </si>
  <si>
    <t>CONRAD JAMES ROSE FRANCIS</t>
  </si>
  <si>
    <t>cindea.sanmartin@mep.go.cr</t>
  </si>
  <si>
    <t>ESCUELA DE SAN MARTIN</t>
  </si>
  <si>
    <t>CINDEA SAN MARTIN-BELLA VISTA</t>
  </si>
  <si>
    <t>BELLA VISTA</t>
  </si>
  <si>
    <t>ESCUELA LA LEONA</t>
  </si>
  <si>
    <t>CINDEA SAN MARTIN-CASCADAS</t>
  </si>
  <si>
    <t>00080</t>
  </si>
  <si>
    <t>LAS CASCADAS</t>
  </si>
  <si>
    <t>ESCUELA LAS CASCADAS</t>
  </si>
  <si>
    <t>CINDEA SAN MARTIN-LA UNION</t>
  </si>
  <si>
    <t>00264</t>
  </si>
  <si>
    <t>COSTADO ESTE DE LA GUARDIA RURAL</t>
  </si>
  <si>
    <t>CINDEA SAN MIGUEL</t>
  </si>
  <si>
    <t>6673</t>
  </si>
  <si>
    <t>00297</t>
  </si>
  <si>
    <t>SAN MIGUEL</t>
  </si>
  <si>
    <t>cindea.sanmiguel@mep.go.cr</t>
  </si>
  <si>
    <t>FRENTE AL TEMPLO CATOLICO DE SAN MIGUEL</t>
  </si>
  <si>
    <t>CINDEA SAN PABLO</t>
  </si>
  <si>
    <t>6626</t>
  </si>
  <si>
    <t>16</t>
  </si>
  <si>
    <t>00002</t>
  </si>
  <si>
    <t>SAN PABLO</t>
  </si>
  <si>
    <t>JANS SANCHEZ SANDI</t>
  </si>
  <si>
    <t>cindea.sanpablo@mep.go.cr</t>
  </si>
  <si>
    <t>50 ESTE DEL PALACIO MUNICIPAL</t>
  </si>
  <si>
    <t>CINDEA SAN RAFAEL-CAI ADULTO MAYOR</t>
  </si>
  <si>
    <t>5282</t>
  </si>
  <si>
    <t>00178</t>
  </si>
  <si>
    <t>ANAYANSI JUAREZ ZUÑIGA</t>
  </si>
  <si>
    <t>cindea.sanrafael@mep.go.cr</t>
  </si>
  <si>
    <t>COMPLEJO PENITENCIARIO DE OCCIDENTE</t>
  </si>
  <si>
    <t>CINDEA SAN RAFAEL-CAI DR. GERARDO RODRIGUEZ</t>
  </si>
  <si>
    <t>00153</t>
  </si>
  <si>
    <t>SAN RAFAEL OJO DE AGUA</t>
  </si>
  <si>
    <t>ALAJUELA-SAN RAFAEL</t>
  </si>
  <si>
    <t>CINDEA SAN RAFAEL-CAI JORGE ARTURO MONTERO CASTR</t>
  </si>
  <si>
    <t>00021</t>
  </si>
  <si>
    <t>CENTRO PENITENCIARIO OCIDENTE</t>
  </si>
  <si>
    <t>CINDEA SAN RAFAEL-CAI LUIS PAULINO MORA MORA</t>
  </si>
  <si>
    <t>00107</t>
  </si>
  <si>
    <t>SAN RAFAEL, ALAJUELA</t>
  </si>
  <si>
    <t>COMPLEJO PENITENCIARIO OCCIDENTE</t>
  </si>
  <si>
    <t>CINDEA SAN RAFAEL-CAI OFELIA VINCENZI PEÑARANDA</t>
  </si>
  <si>
    <t>00152</t>
  </si>
  <si>
    <t>CINDEA SAN VITO</t>
  </si>
  <si>
    <t>6629</t>
  </si>
  <si>
    <t>BARRIO MARIA AUXILIADORA</t>
  </si>
  <si>
    <t>OLMAN FALLAS CAMBRONERO</t>
  </si>
  <si>
    <t>cindea.sanvito@mep.go.cr</t>
  </si>
  <si>
    <t>DIAGONAL AL PALI, ESCUELA MARIA AUXILIADORA</t>
  </si>
  <si>
    <t>CINDEA SAN VITO-EL ROBLE</t>
  </si>
  <si>
    <t>00233</t>
  </si>
  <si>
    <t>EL ROBLE</t>
  </si>
  <si>
    <t>ESCUELA JAIME GUTIERREZ BRAUN</t>
  </si>
  <si>
    <t>CINDEA SAN VITO-ENCUENTRO</t>
  </si>
  <si>
    <t>00138</t>
  </si>
  <si>
    <t>LOS REYES</t>
  </si>
  <si>
    <t>COMUNIDAD ENCUENTRO, LOS REYES, SAN VITO</t>
  </si>
  <si>
    <t>CINDEA SAN VITO-FILA MENDEZ</t>
  </si>
  <si>
    <t>00141</t>
  </si>
  <si>
    <t>FILA MENDEZ</t>
  </si>
  <si>
    <t>ESCUELA FILA MENDEZ, GUTIERREZ BRAUN</t>
  </si>
  <si>
    <t>CINDEA SAN VITO-LA CASONA</t>
  </si>
  <si>
    <t>00191</t>
  </si>
  <si>
    <t>LA CASONA</t>
  </si>
  <si>
    <t>INSTALACIONES DEL LICEO RURAL LA CASONA</t>
  </si>
  <si>
    <t>CINDEA SANTA ANA</t>
  </si>
  <si>
    <t>4828</t>
  </si>
  <si>
    <t>00019</t>
  </si>
  <si>
    <t>SANTA ANA CENTRO</t>
  </si>
  <si>
    <t>cindea.sanataana@mep.go.cr</t>
  </si>
  <si>
    <t>INSTALACIONES EDUC. ANDRES BELLO LOPEZ</t>
  </si>
  <si>
    <t>CINDEA SANTA CRUZ</t>
  </si>
  <si>
    <t>4873</t>
  </si>
  <si>
    <t>00026</t>
  </si>
  <si>
    <t>PANAMA</t>
  </si>
  <si>
    <t>DORITA GUTIERREZ MATARRITA</t>
  </si>
  <si>
    <t>cindea.santacruz@mep.go.cr</t>
  </si>
  <si>
    <t>DETRAS DEL MERCADO MUNICIPAL</t>
  </si>
  <si>
    <t>CINDEA SANTA ROSA</t>
  </si>
  <si>
    <t>6541</t>
  </si>
  <si>
    <t>00117</t>
  </si>
  <si>
    <t>SANTA ROSA POCOSOL</t>
  </si>
  <si>
    <t>HUGO GERARDO MURILLO SOTO</t>
  </si>
  <si>
    <t>cindea.santarosa@mep.go.cr</t>
  </si>
  <si>
    <t>COSTADO ESTE DEL PARQUE</t>
  </si>
  <si>
    <t>CINDEA SARDINAL</t>
  </si>
  <si>
    <t>6725</t>
  </si>
  <si>
    <t>00108</t>
  </si>
  <si>
    <t>cindea.sardinal@mep.go.cr</t>
  </si>
  <si>
    <t>CINDEA SARDINAL-EL COCO</t>
  </si>
  <si>
    <t>00110</t>
  </si>
  <si>
    <t>PLAYAS DEL COCO</t>
  </si>
  <si>
    <t>INSTALACIONES COLEGIO PLAYAS DEL COCO</t>
  </si>
  <si>
    <t>CINDEA SEPECUE</t>
  </si>
  <si>
    <t>6845</t>
  </si>
  <si>
    <t>SEPECUE</t>
  </si>
  <si>
    <t>RODOLFO HERNANDEZ ROMERO</t>
  </si>
  <si>
    <t>cinde.centralsepecue@mep.go.cr</t>
  </si>
  <si>
    <t>COSTADO SUR DEL EBAIS SEPECUE</t>
  </si>
  <si>
    <t>CINDEA SURETKA</t>
  </si>
  <si>
    <t>6674</t>
  </si>
  <si>
    <t>00203</t>
  </si>
  <si>
    <t>SURETKA</t>
  </si>
  <si>
    <t>FRANCO JIMENEZ ACOSTA</t>
  </si>
  <si>
    <t>cindea.suretka@mep.go.cr</t>
  </si>
  <si>
    <t>FRENTE A COMERCIALIZADORA GERALD</t>
  </si>
  <si>
    <t>CINDEA SURETKA-CHINA KICHA</t>
  </si>
  <si>
    <t>CHINA KICHA</t>
  </si>
  <si>
    <t>CINDEA SURETKA-KATSI</t>
  </si>
  <si>
    <t>A UN COSTADO DE LA ESCUELA KATSI</t>
  </si>
  <si>
    <t>CINDEA TAYUTIC</t>
  </si>
  <si>
    <t>6731</t>
  </si>
  <si>
    <t>00097</t>
  </si>
  <si>
    <t>TAYUTIC</t>
  </si>
  <si>
    <t>JULIO CESAR CONTRERAS MONGE</t>
  </si>
  <si>
    <t>cindea.tayutic@mep.go.cr</t>
  </si>
  <si>
    <t>ESC.TAYUTIC,COSTADO N. P. DEPORTES</t>
  </si>
  <si>
    <t>CINDEA TAYUTIC-CANADA</t>
  </si>
  <si>
    <t>00095</t>
  </si>
  <si>
    <t>LA SUIZA</t>
  </si>
  <si>
    <t>cindea.tayutic@hotmail.com</t>
  </si>
  <si>
    <t>COLEGIO TECNICO PROFESIONAL LA SUIZA</t>
  </si>
  <si>
    <t>CINDEA TAYUTIC-SAN FRANCISCO DE TUIS</t>
  </si>
  <si>
    <t>00096</t>
  </si>
  <si>
    <t>TUIS</t>
  </si>
  <si>
    <t>DE LA DELEGACION DE POLICIA 100 M SUR</t>
  </si>
  <si>
    <t>CINDEA TILARAN</t>
  </si>
  <si>
    <t>6728</t>
  </si>
  <si>
    <t>TILARAN</t>
  </si>
  <si>
    <t>GREVEN MIRANDA CORRALES</t>
  </si>
  <si>
    <t>cindea.tilaran@mep.go.cr</t>
  </si>
  <si>
    <t>COSTADO NORTE DEL PARQUE CENRTAL DE TILARAN</t>
  </si>
  <si>
    <t>CINDEA TILARAN-NUEVO ARENAL</t>
  </si>
  <si>
    <t>00063</t>
  </si>
  <si>
    <t>NUEVO ARENAL</t>
  </si>
  <si>
    <t>COSTADO ESTE DE LA DELEGACION DE NUEVO ARENAL</t>
  </si>
  <si>
    <t>CINDEA TURRIALBA</t>
  </si>
  <si>
    <t>5101</t>
  </si>
  <si>
    <t>00025</t>
  </si>
  <si>
    <t>cindea.turrialba@mep.go.cr</t>
  </si>
  <si>
    <t>COSTADO S DEL BCR,FRENTE ANTIGUA ESTAC. FERR</t>
  </si>
  <si>
    <t>CINDEA UPALA</t>
  </si>
  <si>
    <t>4897</t>
  </si>
  <si>
    <t>00023</t>
  </si>
  <si>
    <t>UPALA</t>
  </si>
  <si>
    <t>ZAILER ALVARADO MURILLO</t>
  </si>
  <si>
    <t>cindea.upala@mep.go.cr</t>
  </si>
  <si>
    <t>FRENTE A LIBR. CRISMAR,INSTALAC. CTP UPALA</t>
  </si>
  <si>
    <t>CINDEA UPALA-MEXICO</t>
  </si>
  <si>
    <t>00125</t>
  </si>
  <si>
    <t>cindea.mexico@mep.go.cr</t>
  </si>
  <si>
    <t>INSTALACIONES DE LA ESCUELA MEXICO</t>
  </si>
  <si>
    <t>CINDEA UPALA-SAN ISIDRO</t>
  </si>
  <si>
    <t>00123</t>
  </si>
  <si>
    <t>cindea.sanisidroupala@mep.go.cr</t>
  </si>
  <si>
    <t>INSTALACIONES DE ESCUELA YOLILLAL</t>
  </si>
  <si>
    <t>CINDEA VALVERDE VEGA</t>
  </si>
  <si>
    <t>6847</t>
  </si>
  <si>
    <t>00088</t>
  </si>
  <si>
    <t>SARCHI NORTE</t>
  </si>
  <si>
    <t>cindea.valverdevega@mep.go.cr</t>
  </si>
  <si>
    <t>500 MTS SURESTE DEL BANCO DE COSTA RICA</t>
  </si>
  <si>
    <t>CINDEA VENECIA</t>
  </si>
  <si>
    <t>5746</t>
  </si>
  <si>
    <t>00047</t>
  </si>
  <si>
    <t>VENECIA CENTRO</t>
  </si>
  <si>
    <t>CARLOS EDUARDO TORRES SOTO</t>
  </si>
  <si>
    <t>cindea.venecia@mep.go.cr</t>
  </si>
  <si>
    <t>COSTADO NORTE DE LA SUPERVISION CTO 01</t>
  </si>
  <si>
    <t>CINDEA VENECIA-SANTA RITA</t>
  </si>
  <si>
    <t>00176</t>
  </si>
  <si>
    <t>SANTA RITA</t>
  </si>
  <si>
    <t>CARLOS EDUARDO TORRES</t>
  </si>
  <si>
    <t>cindea.veneciasantarita@mep.go.cr</t>
  </si>
  <si>
    <t>CONTIGUO A LA CLINICA</t>
  </si>
  <si>
    <t>CINDEA SAN RAFAEL-CAI DR.GERARDO RODRIGUEZ</t>
  </si>
  <si>
    <t>CINDEA NAKELKäLä</t>
  </si>
  <si>
    <t>4829</t>
  </si>
  <si>
    <t>CINDEA TAYUTIC-GRANO DE ORO</t>
  </si>
  <si>
    <t>CINDEA DR CLODOMIRO PICADO TWIGHT-JABILLOS</t>
  </si>
  <si>
    <t>CINDEA PEJIBAYE-TUCURRIQUE</t>
  </si>
  <si>
    <t>CINDEA LA PAZ-ZARCERO</t>
  </si>
  <si>
    <t>CINDEA SAN RAFAEL-LA PAZ</t>
  </si>
  <si>
    <t>PUBLICA</t>
  </si>
  <si>
    <t>VILLA LIGIA</t>
  </si>
  <si>
    <t>WAINER SEQUEIRA VILLAGRA</t>
  </si>
  <si>
    <t>CESAR QUIROS CHAVES</t>
  </si>
  <si>
    <t>REBECA MOLINA LOBO</t>
  </si>
  <si>
    <t>MARCO SOLANO BRENES</t>
  </si>
  <si>
    <t>CYNTHIA ALVARADO RAMIREZ</t>
  </si>
  <si>
    <t>ADEMAR AZOFEIFA MURILLO</t>
  </si>
  <si>
    <t>200M NORTE DEL LAGAR EN BARRIO CUBA, CALLE 18</t>
  </si>
  <si>
    <t>JUAN JOSE AGUERO CHAVES</t>
  </si>
  <si>
    <t>RAQUEL MONTENEGRO MUÑOZ</t>
  </si>
  <si>
    <t>MARIA RAQUEL MONTENEGRO MUÑOZ</t>
  </si>
  <si>
    <t>GUSTAVO ADOLFO CASTRO ASTUA</t>
  </si>
  <si>
    <t>GRETEL ALVARADO VARGAS</t>
  </si>
  <si>
    <t>HANSEL FERNANDEZ BADILLA</t>
  </si>
  <si>
    <t>1KM NORTE PLAZA SAN JUAN, CAMINO ZARCERO</t>
  </si>
  <si>
    <t>LLANO BONITO FRENTE A LA PLAZA DE DEPORTES</t>
  </si>
  <si>
    <t>DEL PARQUE DE ALAJUELITA, 300 SUR</t>
  </si>
  <si>
    <t>ANA MARITZA COCOZZA CALDERON</t>
  </si>
  <si>
    <t>MARCO JIMENEZ FERNANDEZ</t>
  </si>
  <si>
    <t>LUIS FRANCISCO CHACON HERNANDE</t>
  </si>
  <si>
    <t>MAURICIO GUILLEN PEREZ</t>
  </si>
  <si>
    <t>JOSE LUIS JIMENEZ SALAZAR</t>
  </si>
  <si>
    <t>RANDAL CHAVES ZUÑIGA</t>
  </si>
  <si>
    <t>INSTALACIONES DEL CTP DE SARDINAL</t>
  </si>
  <si>
    <t>450 SUROESTE DE LAS OFICINAS DE TRANSITO</t>
  </si>
  <si>
    <t>50 MTS AL NORTE DE LAS OFICINAS DEL M A.G</t>
  </si>
  <si>
    <t>WENDY SALAS SIBAJA</t>
  </si>
  <si>
    <t>EVELYN NOGUERA GUEVARA</t>
  </si>
  <si>
    <t>cindea.bijagua@mep.go</t>
  </si>
  <si>
    <t>2 KM ESTE ESCUELA SOR MARIA ROMERO</t>
  </si>
  <si>
    <t>EVELYN PATRICIA NOGUERA G</t>
  </si>
  <si>
    <t>JUAN PARAJELES DUARTE</t>
  </si>
  <si>
    <t>LUIS ANGEL CHAVES VARELA</t>
  </si>
  <si>
    <t>INSTALACIONES LICEO KATIRA, FRENTE GIMNASIO</t>
  </si>
  <si>
    <t>COSTADO NORTE DE LA PLAZA DE DEPORTES</t>
  </si>
  <si>
    <t>FRENTE AL EBAIS DE EL CRECE</t>
  </si>
  <si>
    <t>300 SUR DE LA IGLESIA CATOLICA</t>
  </si>
  <si>
    <t>JUAN PABLO MURILLO PICADO</t>
  </si>
  <si>
    <t>IVETTE VILLALOBOS CARRANZA</t>
  </si>
  <si>
    <t>MARIA CRISTINA MARTINEZ CALERO</t>
  </si>
  <si>
    <t>MARIANO OREAMUNO VARGAS</t>
  </si>
  <si>
    <t>KENNETH MENDOZA MORALES</t>
  </si>
  <si>
    <t>cindea.28millasestrada@gmail.com</t>
  </si>
  <si>
    <t>DE LA ESCUELA DE RINCON GRANDE 500 METROS O</t>
  </si>
  <si>
    <t>JUAN JOSE AGUERO CHAVEZ</t>
  </si>
  <si>
    <t>GRETTEL ALVARADO VARGAS</t>
  </si>
  <si>
    <t>GLORIANA ARNAEZ CARRILLO</t>
  </si>
  <si>
    <t>SUSAN OBANDO PEREZ</t>
  </si>
  <si>
    <t>INSTALACIONES DEL CTP DE COPAL</t>
  </si>
  <si>
    <t>ISIDEY LOPEZ LOACIGA</t>
  </si>
  <si>
    <t>LUIS FERNANDO CHACON HERNANADE</t>
  </si>
  <si>
    <t>JALILA TABASH HERNANDEZ</t>
  </si>
  <si>
    <t>KERLYN MOLINA CORELLA</t>
  </si>
  <si>
    <t>JUAN GARRO ACOSTA</t>
  </si>
  <si>
    <t>00322</t>
  </si>
  <si>
    <t>00323</t>
  </si>
  <si>
    <t>00324</t>
  </si>
  <si>
    <t>00325</t>
  </si>
  <si>
    <t>00326</t>
  </si>
  <si>
    <t>DEPENDENCIA</t>
  </si>
  <si>
    <t>REGION</t>
  </si>
  <si>
    <t>TELEFONO_1</t>
  </si>
  <si>
    <t>TELEFONO_2</t>
  </si>
  <si>
    <t>FRENTE A PLAZA DE DEPORTES SAN RAFAEL</t>
  </si>
  <si>
    <t>BARRIO CEMENTERIO</t>
  </si>
  <si>
    <t>FRENTE AL CEMENTERIO, ZARCERO</t>
  </si>
  <si>
    <t>300 ESTE DEL MINI SUPER BARATO</t>
  </si>
  <si>
    <t>JABILLOS</t>
  </si>
  <si>
    <t>CONTIGUO SALON COMUNAL</t>
  </si>
  <si>
    <t>LA FLORA</t>
  </si>
  <si>
    <t>300 ESTE CENTRO AGRICOLA CANTONAL</t>
  </si>
  <si>
    <t>00327</t>
  </si>
  <si>
    <t>CINDEA SAN JUAN DE DIOS-SAN MIGUEL</t>
  </si>
  <si>
    <t>FRENTE AL DEPOSITO LAS GRAVILIAS</t>
  </si>
  <si>
    <t>00328</t>
  </si>
  <si>
    <t>7029</t>
  </si>
  <si>
    <t>CINDEA ASERRI</t>
  </si>
  <si>
    <t>100 OESTE DEL PALACIO MUNICIPAL</t>
  </si>
  <si>
    <t>00329</t>
  </si>
  <si>
    <t>CINDEA ASERRI-SAN GABRIEL</t>
  </si>
  <si>
    <t>SAN GABRIEL</t>
  </si>
  <si>
    <t>150 MTS NOROESTE ABASTECEDOR PADILLA</t>
  </si>
  <si>
    <t>Etiquetas de fila</t>
  </si>
  <si>
    <t>Total general</t>
  </si>
  <si>
    <t>XXX</t>
  </si>
  <si>
    <t>CINDEA SAN RAFAEL-CAI JORGE ARTURO MONTERO CASTRO</t>
  </si>
  <si>
    <t>No aplica</t>
  </si>
  <si>
    <t>Proyectos de Educación Abierta</t>
  </si>
  <si>
    <t>3.2</t>
  </si>
  <si>
    <t>Dependencia:</t>
  </si>
  <si>
    <t>Teléfono Supervisión:</t>
  </si>
  <si>
    <t>Nombre con el que debe renombrar este archivo Excel: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</si>
  <si>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rFont val="Sagona Book"/>
        <family val="1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</si>
  <si>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RESPONDA LAS </t>
    </r>
    <r>
      <rPr>
        <b/>
        <u/>
        <sz val="14"/>
        <rFont val="Sagona Book"/>
        <family val="1"/>
      </rPr>
      <t>OCHO</t>
    </r>
    <r>
      <rPr>
        <b/>
        <sz val="14"/>
        <rFont val="Sagona Book"/>
        <family val="1"/>
      </rPr>
      <t xml:space="preserve"> PREGUNTAS SIGUIENTES, CONSIDERE LO RELACIONADO CON EL CINDEA</t>
    </r>
  </si>
  <si>
    <r>
      <t xml:space="preserve">PT
</t>
    </r>
    <r>
      <rPr>
        <b/>
        <sz val="9"/>
        <rFont val="Sagona Book"/>
        <family val="1"/>
      </rPr>
      <t>(1-6)</t>
    </r>
  </si>
  <si>
    <r>
      <t xml:space="preserve">PAU
</t>
    </r>
    <r>
      <rPr>
        <b/>
        <sz val="9"/>
        <rFont val="Sagona Book"/>
        <family val="1"/>
      </rPr>
      <t>(1-2)</t>
    </r>
  </si>
  <si>
    <r>
      <t xml:space="preserve">MT
</t>
    </r>
    <r>
      <rPr>
        <b/>
        <sz val="9"/>
        <rFont val="Sagona Book"/>
        <family val="1"/>
      </rPr>
      <t>(1-6)</t>
    </r>
  </si>
  <si>
    <r>
      <t xml:space="preserve">MAU
</t>
    </r>
    <r>
      <rPr>
        <b/>
        <sz val="9"/>
        <rFont val="Sagona Book"/>
        <family val="1"/>
      </rPr>
      <t>(1-2)</t>
    </r>
  </si>
  <si>
    <r>
      <t xml:space="preserve">VT
</t>
    </r>
    <r>
      <rPr>
        <b/>
        <sz val="9"/>
        <rFont val="Sagona Book"/>
        <family val="1"/>
      </rPr>
      <t>(1-6)</t>
    </r>
  </si>
  <si>
    <r>
      <t xml:space="preserve">VAU
</t>
    </r>
    <r>
      <rPr>
        <b/>
        <sz val="9"/>
        <rFont val="Sagona Book"/>
        <family val="1"/>
      </rPr>
      <t>(1-2)</t>
    </r>
  </si>
  <si>
    <r>
      <t xml:space="preserve">ET
</t>
    </r>
    <r>
      <rPr>
        <b/>
        <sz val="9"/>
        <rFont val="Sagona Book"/>
        <family val="1"/>
      </rPr>
      <t>(1-4)</t>
    </r>
  </si>
  <si>
    <r>
      <t xml:space="preserve">EAU
</t>
    </r>
    <r>
      <rPr>
        <b/>
        <sz val="9"/>
        <rFont val="Sagona Book"/>
        <family val="1"/>
      </rPr>
      <t>(1-2)</t>
    </r>
  </si>
  <si>
    <r>
      <t xml:space="preserve">Administrativos
</t>
    </r>
    <r>
      <rPr>
        <i/>
        <sz val="10"/>
        <rFont val="Sagona Book"/>
        <family val="1"/>
      </rPr>
      <t>(Director, Subdirector, Asistente de Dirección, Auxiliar Administrativo)</t>
    </r>
  </si>
  <si>
    <r>
      <t xml:space="preserve">Técnicos-Docentes
</t>
    </r>
    <r>
      <rPr>
        <i/>
        <sz val="10"/>
        <rFont val="Sagona Book"/>
        <family val="1"/>
      </rPr>
      <t>(Orientador, Orientador Asistente, Bibliotecólogo)</t>
    </r>
  </si>
  <si>
    <r>
      <t xml:space="preserve">Docentes de Educación Especial
</t>
    </r>
    <r>
      <rPr>
        <i/>
        <sz val="10"/>
        <rFont val="Sagona Book"/>
        <family val="1"/>
      </rPr>
      <t>(Generalista en Educación Especial, Terapia del Lenguaje, otros)</t>
    </r>
  </si>
  <si>
    <r>
      <t xml:space="preserve">Administrativos y de Servicios
</t>
    </r>
    <r>
      <rPr>
        <i/>
        <sz val="10"/>
        <rFont val="Sagona Book"/>
        <family val="1"/>
      </rPr>
      <t>(Oficinistas, Misceláneos, Cocineras, Trabajador Social, otros)</t>
    </r>
  </si>
  <si>
    <r>
      <rPr>
        <b/>
        <sz val="14"/>
        <rFont val="Sagona Book"/>
        <family val="1"/>
      </rPr>
      <t xml:space="preserve">CONVENCIONAL (Plan de Estudios Modular), </t>
    </r>
    <r>
      <rPr>
        <b/>
        <u/>
        <sz val="14"/>
        <rFont val="Sagona Book"/>
        <family val="1"/>
      </rPr>
      <t>ESTUDIANTES ALFABETIZADOS</t>
    </r>
  </si>
  <si>
    <r>
      <t xml:space="preserve">De los estudiantes anotados en la columna (1) del Cuadro 4.1, indique los que </t>
    </r>
    <r>
      <rPr>
        <b/>
        <u/>
        <sz val="12"/>
        <rFont val="Sagona Book"/>
        <family val="1"/>
      </rPr>
      <t>SON ALFABETIZADOS</t>
    </r>
  </si>
  <si>
    <r>
      <t xml:space="preserve">III Nivel
</t>
    </r>
    <r>
      <rPr>
        <i/>
        <sz val="10"/>
        <rFont val="Sagona Book"/>
        <family val="1"/>
      </rPr>
      <t>(Académico)</t>
    </r>
  </si>
  <si>
    <r>
      <t xml:space="preserve">III Nivel
</t>
    </r>
    <r>
      <rPr>
        <i/>
        <sz val="10"/>
        <rFont val="Sagona Book"/>
        <family val="1"/>
      </rPr>
      <t>(Técnico en Nivel Medio)</t>
    </r>
  </si>
  <si>
    <r>
      <t xml:space="preserve">Discapacidad Intelectual (Retraso Mental) </t>
    </r>
    <r>
      <rPr>
        <b/>
        <vertAlign val="superscript"/>
        <sz val="11"/>
        <rFont val="Sagona Book"/>
        <family val="1"/>
      </rPr>
      <t>1/</t>
    </r>
  </si>
  <si>
    <r>
      <t xml:space="preserve">Situación Conductual Problemática </t>
    </r>
    <r>
      <rPr>
        <b/>
        <vertAlign val="superscript"/>
        <sz val="11"/>
        <rFont val="Sagona Book"/>
        <family val="1"/>
      </rPr>
      <t>2/</t>
    </r>
  </si>
  <si>
    <r>
      <t xml:space="preserve">Trastorno Específico de Aprendizaje </t>
    </r>
    <r>
      <rPr>
        <b/>
        <vertAlign val="superscript"/>
        <sz val="11"/>
        <rFont val="Sagona Book"/>
        <family val="1"/>
      </rPr>
      <t>3/</t>
    </r>
  </si>
  <si>
    <r>
      <t>Estudiantes que tienen alguna Discapacidad o Condición</t>
    </r>
    <r>
      <rPr>
        <sz val="12"/>
        <rFont val="Sagona Book"/>
        <family val="1"/>
      </rPr>
      <t xml:space="preserve">
</t>
    </r>
    <r>
      <rPr>
        <i/>
        <sz val="12"/>
        <rFont val="Sagona Book"/>
        <family val="1"/>
      </rPr>
      <t>(Reciban o no Servicios de Apoyo Educativo)</t>
    </r>
  </si>
  <si>
    <r>
      <t xml:space="preserve">De los estudiantes anotados en la columna (1), indique los que RECIBEN algún Servicio de Apoyo Educativo
</t>
    </r>
    <r>
      <rPr>
        <sz val="12"/>
        <rFont val="Sagona Book"/>
        <family val="1"/>
      </rPr>
      <t xml:space="preserve"> </t>
    </r>
    <r>
      <rPr>
        <i/>
        <sz val="12"/>
        <rFont val="Sagona Book"/>
        <family val="1"/>
      </rPr>
      <t>(Población Atendida)</t>
    </r>
  </si>
  <si>
    <r>
      <t xml:space="preserve">Otro tipo </t>
    </r>
    <r>
      <rPr>
        <b/>
        <vertAlign val="superscript"/>
        <sz val="11"/>
        <rFont val="Sagona Book"/>
        <family val="1"/>
      </rPr>
      <t>4/</t>
    </r>
  </si>
  <si>
    <r>
      <t xml:space="preserve">Otro tipo  </t>
    </r>
    <r>
      <rPr>
        <b/>
        <vertAlign val="superscript"/>
        <sz val="11"/>
        <rFont val="Sagona Book"/>
        <family val="1"/>
      </rPr>
      <t>4/</t>
    </r>
  </si>
  <si>
    <r>
      <t xml:space="preserve">Motivos por los que </t>
    </r>
    <r>
      <rPr>
        <b/>
        <u val="double"/>
        <sz val="11"/>
        <color theme="0"/>
        <rFont val="Sagona Book"/>
        <family val="1"/>
      </rPr>
      <t>NO cuenta con sala para lactancia: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</si>
</sst>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-####"/>
  </numFmts>
  <fonts count="9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FF0000"/>
      <name val="Aptos"/>
      <family val="2"/>
    </font>
    <font>
      <b/>
      <sz val="11"/>
      <color rgb="FFFF0000"/>
      <name val="Aptos"/>
      <family val="2"/>
    </font>
    <font>
      <sz val="11"/>
      <color theme="1"/>
      <name val="Aptos"/>
      <family val="2"/>
    </font>
    <font>
      <sz val="10"/>
      <color theme="1"/>
      <name val="Aptos"/>
      <family val="2"/>
    </font>
    <font>
      <sz val="9"/>
      <color theme="1"/>
      <name val="Aptos"/>
      <family val="2"/>
    </font>
    <font>
      <sz val="11"/>
      <color rgb="FF7030A0"/>
      <name val="Aptos"/>
      <family val="2"/>
    </font>
    <font>
      <b/>
      <sz val="9"/>
      <color theme="1"/>
      <name val="Aptos"/>
      <family val="2"/>
    </font>
    <font>
      <sz val="9"/>
      <color theme="8" tint="-0.499984740745262"/>
      <name val="Aptos"/>
      <family val="2"/>
    </font>
    <font>
      <sz val="10"/>
      <color rgb="FFFF0000"/>
      <name val="Calibri"/>
      <family val="2"/>
      <scheme val="minor"/>
    </font>
    <font>
      <sz val="10"/>
      <color rgb="FFFF0000"/>
      <name val="Aptos"/>
      <family val="2"/>
    </font>
    <font>
      <sz val="11"/>
      <color theme="1"/>
      <name val="Calibri"/>
      <family val="2"/>
    </font>
    <font>
      <b/>
      <u/>
      <sz val="11"/>
      <color rgb="FFFF0000"/>
      <name val="Aptos"/>
      <family val="2"/>
    </font>
    <font>
      <sz val="11"/>
      <color rgb="FF00B0F0"/>
      <name val="Aptos"/>
      <family val="2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FF0000"/>
      <name val="Sagona Book"/>
      <family val="1"/>
    </font>
    <font>
      <i/>
      <sz val="24"/>
      <name val="Sagona Book"/>
      <family val="1"/>
    </font>
    <font>
      <sz val="11"/>
      <color theme="1"/>
      <name val="Sagona Book"/>
      <family val="1"/>
    </font>
    <font>
      <b/>
      <i/>
      <sz val="24"/>
      <color theme="1"/>
      <name val="Sagona Book"/>
      <family val="1"/>
    </font>
    <font>
      <sz val="11"/>
      <name val="Sagona Book"/>
      <family val="1"/>
    </font>
    <font>
      <i/>
      <sz val="22"/>
      <name val="Sagona Book"/>
      <family val="1"/>
    </font>
    <font>
      <b/>
      <sz val="11"/>
      <color rgb="FF0060A8"/>
      <name val="Sagona Book"/>
      <family val="1"/>
    </font>
    <font>
      <b/>
      <sz val="24"/>
      <color theme="1"/>
      <name val="Sagona Book"/>
      <family val="1"/>
    </font>
    <font>
      <sz val="11"/>
      <color rgb="FF0060A8"/>
      <name val="Sagona Book"/>
      <family val="1"/>
    </font>
    <font>
      <b/>
      <sz val="11"/>
      <color theme="1"/>
      <name val="Sagona Book"/>
      <family val="1"/>
    </font>
    <font>
      <b/>
      <sz val="20"/>
      <name val="Sagona Book"/>
      <family val="1"/>
    </font>
    <font>
      <sz val="14"/>
      <color rgb="FF0060A8"/>
      <name val="Sagona Book"/>
      <family val="1"/>
    </font>
    <font>
      <b/>
      <sz val="20"/>
      <color theme="1"/>
      <name val="Sagona Book"/>
      <family val="1"/>
    </font>
    <font>
      <i/>
      <sz val="11"/>
      <name val="Sagona Book"/>
      <family val="1"/>
    </font>
    <font>
      <b/>
      <sz val="11"/>
      <name val="Sagona Book"/>
      <family val="1"/>
    </font>
    <font>
      <b/>
      <sz val="9"/>
      <color rgb="FFFF0000"/>
      <name val="Sagona Book"/>
      <family val="1"/>
    </font>
    <font>
      <i/>
      <sz val="10"/>
      <name val="Sagona Book"/>
      <family val="1"/>
    </font>
    <font>
      <b/>
      <sz val="10"/>
      <color rgb="FF3366FF"/>
      <name val="Sagona Book"/>
      <family val="1"/>
    </font>
    <font>
      <b/>
      <sz val="10"/>
      <color theme="1"/>
      <name val="Sagona Book"/>
      <family val="1"/>
    </font>
    <font>
      <sz val="10"/>
      <name val="Sagona Book"/>
      <family val="1"/>
    </font>
    <font>
      <b/>
      <sz val="14"/>
      <color theme="1"/>
      <name val="Sagona Book"/>
      <family val="1"/>
    </font>
    <font>
      <b/>
      <i/>
      <sz val="10"/>
      <name val="Sagona Book"/>
      <family val="1"/>
    </font>
    <font>
      <b/>
      <sz val="14"/>
      <name val="Sagona Book"/>
      <family val="1"/>
    </font>
    <font>
      <b/>
      <i/>
      <sz val="14"/>
      <name val="Sagona Book"/>
      <family val="1"/>
    </font>
    <font>
      <sz val="10"/>
      <color theme="1"/>
      <name val="Sagona Book"/>
      <family val="1"/>
    </font>
    <font>
      <sz val="10"/>
      <color rgb="FFFF0000"/>
      <name val="Sagona Book"/>
      <family val="1"/>
    </font>
    <font>
      <b/>
      <sz val="12"/>
      <color theme="1"/>
      <name val="Sagona Book"/>
      <family val="1"/>
    </font>
    <font>
      <b/>
      <sz val="12"/>
      <name val="Sagona Book"/>
      <family val="1"/>
    </font>
    <font>
      <b/>
      <i/>
      <sz val="11"/>
      <color theme="1"/>
      <name val="Sagona Book"/>
      <family val="1"/>
    </font>
    <font>
      <b/>
      <i/>
      <sz val="11"/>
      <color rgb="FFFF0000"/>
      <name val="Sagona Book"/>
      <family val="1"/>
    </font>
    <font>
      <b/>
      <sz val="11"/>
      <color rgb="FFFF0000"/>
      <name val="Sagona Book"/>
      <family val="1"/>
    </font>
    <font>
      <sz val="11"/>
      <color rgb="FF3366FF"/>
      <name val="Sagona Book"/>
      <family val="1"/>
    </font>
    <font>
      <b/>
      <u/>
      <sz val="14"/>
      <name val="Sagona Book"/>
      <family val="1"/>
    </font>
    <font>
      <b/>
      <sz val="12"/>
      <color rgb="FFFF0000"/>
      <name val="Sagona Book"/>
      <family val="1"/>
    </font>
    <font>
      <sz val="12"/>
      <name val="Sagona Book"/>
      <family val="1"/>
    </font>
    <font>
      <b/>
      <i/>
      <sz val="11"/>
      <color rgb="FF3366FF"/>
      <name val="Sagona Book"/>
      <family val="1"/>
    </font>
    <font>
      <i/>
      <sz val="11"/>
      <color rgb="FF002060"/>
      <name val="Sagona Book"/>
      <family val="1"/>
    </font>
    <font>
      <b/>
      <i/>
      <sz val="10"/>
      <color rgb="FFFF0000"/>
      <name val="Sagona Book"/>
      <family val="1"/>
    </font>
    <font>
      <b/>
      <sz val="14"/>
      <color rgb="FFFF0000"/>
      <name val="Sagona Book"/>
      <family val="1"/>
    </font>
    <font>
      <b/>
      <sz val="9"/>
      <name val="Sagona Book"/>
      <family val="1"/>
    </font>
    <font>
      <b/>
      <i/>
      <sz val="12"/>
      <color theme="1"/>
      <name val="Sagona Book"/>
      <family val="1"/>
    </font>
    <font>
      <b/>
      <i/>
      <sz val="12"/>
      <color rgb="FFFF0000"/>
      <name val="Sagona Book"/>
      <family val="1"/>
    </font>
    <font>
      <b/>
      <sz val="10"/>
      <name val="Sagona Book"/>
      <family val="1"/>
    </font>
    <font>
      <sz val="12"/>
      <color theme="1"/>
      <name val="Sagona Book"/>
      <family val="1"/>
    </font>
    <font>
      <b/>
      <sz val="12"/>
      <color rgb="FFC00000"/>
      <name val="Sagona Book"/>
      <family val="1"/>
    </font>
    <font>
      <b/>
      <i/>
      <sz val="11"/>
      <name val="Sagona Book"/>
      <family val="1"/>
    </font>
    <font>
      <b/>
      <i/>
      <sz val="11"/>
      <color rgb="FF00B050"/>
      <name val="Sagona Book"/>
      <family val="1"/>
    </font>
    <font>
      <b/>
      <i/>
      <sz val="12"/>
      <color rgb="FFC00000"/>
      <name val="Sagona Book"/>
      <family val="1"/>
    </font>
    <font>
      <i/>
      <sz val="12"/>
      <color theme="1"/>
      <name val="Sagona Book"/>
      <family val="1"/>
    </font>
    <font>
      <b/>
      <i/>
      <sz val="12"/>
      <color rgb="FF00B050"/>
      <name val="Sagona Book"/>
      <family val="1"/>
    </font>
    <font>
      <b/>
      <i/>
      <sz val="12"/>
      <name val="Sagona Book"/>
      <family val="1"/>
    </font>
    <font>
      <i/>
      <sz val="10.5"/>
      <name val="Sagona Book"/>
      <family val="1"/>
    </font>
    <font>
      <b/>
      <u/>
      <sz val="12"/>
      <name val="Sagona Book"/>
      <family val="1"/>
    </font>
    <font>
      <b/>
      <vertAlign val="superscript"/>
      <sz val="11"/>
      <name val="Sagona Book"/>
      <family val="1"/>
    </font>
    <font>
      <b/>
      <sz val="11"/>
      <color rgb="FF008000"/>
      <name val="Sagona Book"/>
      <family val="1"/>
    </font>
    <font>
      <b/>
      <i/>
      <sz val="14"/>
      <color rgb="FFFF0000"/>
      <name val="Sagona Book"/>
      <family val="1"/>
    </font>
    <font>
      <b/>
      <i/>
      <sz val="12"/>
      <color rgb="FF008000"/>
      <name val="Sagona Book"/>
      <family val="1"/>
    </font>
    <font>
      <b/>
      <i/>
      <sz val="14"/>
      <color rgb="FF7030A0"/>
      <name val="Sagona Book"/>
      <family val="1"/>
    </font>
    <font>
      <b/>
      <sz val="14"/>
      <color theme="9" tint="-0.499984740745262"/>
      <name val="Sagona Book"/>
      <family val="1"/>
    </font>
    <font>
      <i/>
      <sz val="12"/>
      <name val="Sagona Book"/>
      <family val="1"/>
    </font>
    <font>
      <b/>
      <sz val="11"/>
      <color rgb="FF7030A0"/>
      <name val="Sagona Book"/>
      <family val="1"/>
    </font>
    <font>
      <sz val="11"/>
      <color rgb="FF7030A0"/>
      <name val="Sagona Book"/>
      <family val="1"/>
    </font>
    <font>
      <b/>
      <i/>
      <sz val="12"/>
      <color rgb="FF7030A0"/>
      <name val="Sagona Book"/>
      <family val="1"/>
    </font>
    <font>
      <b/>
      <sz val="10"/>
      <color rgb="FFFF0000"/>
      <name val="Sagona Book"/>
      <family val="1"/>
    </font>
    <font>
      <b/>
      <i/>
      <sz val="13"/>
      <color rgb="FFFF0000"/>
      <name val="Sagona Book"/>
      <family val="1"/>
    </font>
    <font>
      <sz val="13"/>
      <name val="Sagona Book"/>
      <family val="1"/>
    </font>
    <font>
      <i/>
      <sz val="11"/>
      <color theme="0"/>
      <name val="Sagona Book"/>
      <family val="1"/>
    </font>
    <font>
      <b/>
      <sz val="12"/>
      <color theme="0"/>
      <name val="Sagona Book"/>
      <family val="1"/>
    </font>
    <font>
      <b/>
      <sz val="11"/>
      <color theme="0"/>
      <name val="Sagona Book"/>
      <family val="1"/>
    </font>
    <font>
      <b/>
      <u val="double"/>
      <sz val="11"/>
      <color theme="0"/>
      <name val="Sagona Book"/>
      <family val="1"/>
    </font>
    <font>
      <sz val="11"/>
      <color theme="0"/>
      <name val="Sagona Book"/>
      <family val="1"/>
    </font>
    <font>
      <i/>
      <sz val="11"/>
      <color rgb="FFC00000"/>
      <name val="Sagona Book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217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/>
      <right style="thick">
        <color indexed="64"/>
      </right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slantDashDot">
        <color indexed="64"/>
      </top>
      <bottom/>
      <diagonal/>
    </border>
    <border>
      <left style="medium">
        <color auto="1"/>
      </left>
      <right/>
      <top style="slantDashDot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ck">
        <color auto="1"/>
      </bottom>
      <diagonal/>
    </border>
    <border>
      <left style="medium">
        <color indexed="64"/>
      </left>
      <right/>
      <top style="dotted">
        <color auto="1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slantDashDot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auto="1"/>
      </bottom>
      <diagonal/>
    </border>
    <border>
      <left/>
      <right/>
      <top style="hair">
        <color indexed="64"/>
      </top>
      <bottom style="dotted">
        <color auto="1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/>
      <bottom style="thick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thick">
        <color auto="1"/>
      </bottom>
      <diagonal/>
    </border>
    <border>
      <left/>
      <right style="thick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thick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 style="slantDashDot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/>
      <top/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dotted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slantDashDot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slantDashDot">
        <color indexed="64"/>
      </left>
      <right/>
      <top style="dotted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slantDashDot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slantDashDot">
        <color indexed="64"/>
      </bottom>
      <diagonal/>
    </border>
    <border>
      <left style="medium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slantDashDot">
        <color indexed="64"/>
      </bottom>
      <diagonal/>
    </border>
    <border>
      <left/>
      <right/>
      <top style="dotted">
        <color indexed="64"/>
      </top>
      <bottom style="slantDashDot">
        <color indexed="64"/>
      </bottom>
      <diagonal/>
    </border>
    <border>
      <left style="dotted">
        <color auto="1"/>
      </left>
      <right style="dotted">
        <color auto="1"/>
      </right>
      <top style="slantDashDot">
        <color indexed="64"/>
      </top>
      <bottom style="dotted">
        <color auto="1"/>
      </bottom>
      <diagonal/>
    </border>
    <border>
      <left style="medium">
        <color auto="1"/>
      </left>
      <right/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slantDashDot">
        <color indexed="64"/>
      </top>
      <bottom style="dotted">
        <color indexed="64"/>
      </bottom>
      <diagonal/>
    </border>
    <border>
      <left/>
      <right/>
      <top style="slantDashDot">
        <color indexed="64"/>
      </top>
      <bottom style="dotted">
        <color auto="1"/>
      </bottom>
      <diagonal/>
    </border>
    <border>
      <left style="dotted">
        <color auto="1"/>
      </left>
      <right/>
      <top style="slantDashDot">
        <color indexed="64"/>
      </top>
      <bottom style="dotted">
        <color auto="1"/>
      </bottom>
      <diagonal/>
    </border>
    <border>
      <left style="hair">
        <color theme="8" tint="0.59996337778862885"/>
      </left>
      <right style="hair">
        <color theme="8" tint="0.59996337778862885"/>
      </right>
      <top style="hair">
        <color theme="8" tint="0.59996337778862885"/>
      </top>
      <bottom style="hair">
        <color theme="8" tint="0.59996337778862885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auto="1"/>
      </bottom>
      <diagonal/>
    </border>
    <border>
      <left/>
      <right style="thick">
        <color indexed="64"/>
      </right>
      <top style="hair">
        <color indexed="64"/>
      </top>
      <bottom style="dotted">
        <color auto="1"/>
      </bottom>
      <diagonal/>
    </border>
    <border>
      <left/>
      <right/>
      <top style="mediumDashDot">
        <color auto="1"/>
      </top>
      <bottom style="thick">
        <color auto="1"/>
      </bottom>
      <diagonal/>
    </border>
    <border>
      <left/>
      <right style="thick">
        <color indexed="64"/>
      </right>
      <top style="mediumDashDot">
        <color auto="1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mediumDashDot">
        <color auto="1"/>
      </top>
      <bottom style="thick">
        <color auto="1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DotDot">
        <color indexed="64"/>
      </top>
      <bottom style="thick">
        <color indexed="64"/>
      </bottom>
      <diagonal/>
    </border>
    <border>
      <left/>
      <right/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/>
      <diagonal/>
    </border>
    <border>
      <left style="dotted">
        <color auto="1"/>
      </left>
      <right/>
      <top style="dashDotDot">
        <color auto="1"/>
      </top>
      <bottom/>
      <diagonal/>
    </border>
    <border>
      <left style="thick">
        <color indexed="64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/>
      <top style="dashDotDot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3" fillId="0" borderId="0"/>
  </cellStyleXfs>
  <cellXfs count="685">
    <xf numFmtId="0" fontId="0" fillId="0" borderId="0" xfId="0"/>
    <xf numFmtId="0" fontId="3" fillId="0" borderId="0" xfId="0" applyFont="1" applyAlignment="1">
      <alignment horizontal="center"/>
    </xf>
    <xf numFmtId="1" fontId="4" fillId="0" borderId="0" xfId="0" applyNumberFormat="1" applyFont="1"/>
    <xf numFmtId="1" fontId="4" fillId="3" borderId="0" xfId="0" applyNumberFormat="1" applyFont="1" applyFill="1"/>
    <xf numFmtId="0" fontId="5" fillId="0" borderId="0" xfId="0" applyFont="1"/>
    <xf numFmtId="1" fontId="6" fillId="0" borderId="0" xfId="0" applyNumberFormat="1" applyFont="1"/>
    <xf numFmtId="1" fontId="5" fillId="0" borderId="0" xfId="0" applyNumberFormat="1" applyFont="1"/>
    <xf numFmtId="0" fontId="9" fillId="0" borderId="0" xfId="0" applyFont="1"/>
    <xf numFmtId="0" fontId="7" fillId="0" borderId="0" xfId="0" applyFont="1"/>
    <xf numFmtId="1" fontId="5" fillId="0" borderId="1" xfId="0" applyNumberFormat="1" applyFont="1" applyBorder="1"/>
    <xf numFmtId="1" fontId="5" fillId="0" borderId="0" xfId="0" quotePrefix="1" applyNumberFormat="1" applyFont="1"/>
    <xf numFmtId="1" fontId="3" fillId="0" borderId="0" xfId="0" applyNumberFormat="1" applyFont="1"/>
    <xf numFmtId="0" fontId="11" fillId="5" borderId="179" xfId="0" applyFont="1" applyFill="1" applyBorder="1"/>
    <xf numFmtId="0" fontId="11" fillId="5" borderId="179" xfId="0" quotePrefix="1" applyFont="1" applyFill="1" applyBorder="1"/>
    <xf numFmtId="0" fontId="7" fillId="5" borderId="0" xfId="0" applyFont="1" applyFill="1"/>
    <xf numFmtId="0" fontId="10" fillId="6" borderId="0" xfId="0" applyFont="1" applyFill="1"/>
    <xf numFmtId="1" fontId="5" fillId="8" borderId="0" xfId="0" applyNumberFormat="1" applyFont="1" applyFill="1"/>
    <xf numFmtId="0" fontId="5" fillId="8" borderId="0" xfId="0" applyFont="1" applyFill="1"/>
    <xf numFmtId="1" fontId="3" fillId="8" borderId="0" xfId="0" applyNumberFormat="1" applyFont="1" applyFill="1"/>
    <xf numFmtId="1" fontId="3" fillId="5" borderId="0" xfId="0" applyNumberFormat="1" applyFont="1" applyFill="1"/>
    <xf numFmtId="1" fontId="12" fillId="5" borderId="0" xfId="0" applyNumberFormat="1" applyFont="1" applyFill="1"/>
    <xf numFmtId="0" fontId="14" fillId="0" borderId="0" xfId="0" applyFont="1"/>
    <xf numFmtId="1" fontId="8" fillId="0" borderId="0" xfId="0" applyNumberFormat="1" applyFont="1"/>
    <xf numFmtId="0" fontId="5" fillId="0" borderId="1" xfId="0" applyFont="1" applyBorder="1"/>
    <xf numFmtId="0" fontId="8" fillId="0" borderId="1" xfId="0" applyFont="1" applyBorder="1"/>
    <xf numFmtId="1" fontId="5" fillId="7" borderId="0" xfId="0" applyNumberFormat="1" applyFont="1" applyFill="1"/>
    <xf numFmtId="1" fontId="8" fillId="0" borderId="1" xfId="0" applyNumberFormat="1" applyFont="1" applyBorder="1"/>
    <xf numFmtId="0" fontId="5" fillId="0" borderId="12" xfId="0" applyFont="1" applyBorder="1"/>
    <xf numFmtId="0" fontId="8" fillId="0" borderId="12" xfId="0" applyFont="1" applyBorder="1"/>
    <xf numFmtId="0" fontId="5" fillId="0" borderId="2" xfId="0" applyFont="1" applyBorder="1"/>
    <xf numFmtId="0" fontId="8" fillId="0" borderId="2" xfId="0" applyFont="1" applyBorder="1"/>
    <xf numFmtId="1" fontId="5" fillId="0" borderId="12" xfId="0" applyNumberFormat="1" applyFont="1" applyBorder="1"/>
    <xf numFmtId="1" fontId="8" fillId="0" borderId="12" xfId="0" applyNumberFormat="1" applyFont="1" applyBorder="1"/>
    <xf numFmtId="0" fontId="8" fillId="0" borderId="0" xfId="0" applyFont="1"/>
    <xf numFmtId="1" fontId="5" fillId="0" borderId="2" xfId="0" applyNumberFormat="1" applyFont="1" applyBorder="1"/>
    <xf numFmtId="1" fontId="8" fillId="0" borderId="2" xfId="0" applyNumberFormat="1" applyFont="1" applyBorder="1"/>
    <xf numFmtId="0" fontId="5" fillId="0" borderId="0" xfId="0" quotePrefix="1" applyFont="1"/>
    <xf numFmtId="0" fontId="3" fillId="0" borderId="0" xfId="0" applyFont="1"/>
    <xf numFmtId="0" fontId="3" fillId="0" borderId="2" xfId="0" applyFont="1" applyBorder="1"/>
    <xf numFmtId="1" fontId="15" fillId="0" borderId="0" xfId="0" applyNumberFormat="1" applyFont="1"/>
    <xf numFmtId="0" fontId="8" fillId="0" borderId="0" xfId="0" quotePrefix="1" applyFont="1"/>
    <xf numFmtId="1" fontId="15" fillId="7" borderId="0" xfId="0" applyNumberFormat="1" applyFont="1" applyFill="1"/>
    <xf numFmtId="0" fontId="5" fillId="0" borderId="2" xfId="0" quotePrefix="1" applyFont="1" applyBorder="1"/>
    <xf numFmtId="0" fontId="8" fillId="0" borderId="2" xfId="0" quotePrefix="1" applyFont="1" applyBorder="1"/>
    <xf numFmtId="0" fontId="5" fillId="0" borderId="12" xfId="0" quotePrefix="1" applyFont="1" applyBorder="1"/>
    <xf numFmtId="0" fontId="8" fillId="0" borderId="12" xfId="0" quotePrefix="1" applyFont="1" applyBorder="1"/>
    <xf numFmtId="0" fontId="5" fillId="0" borderId="1" xfId="0" quotePrefix="1" applyFont="1" applyBorder="1"/>
    <xf numFmtId="1" fontId="5" fillId="0" borderId="12" xfId="0" quotePrefix="1" applyNumberFormat="1" applyFont="1" applyBorder="1"/>
    <xf numFmtId="1" fontId="5" fillId="9" borderId="0" xfId="0" applyNumberFormat="1" applyFont="1" applyFill="1"/>
    <xf numFmtId="1" fontId="8" fillId="9" borderId="0" xfId="0" applyNumberFormat="1" applyFont="1" applyFill="1"/>
    <xf numFmtId="0" fontId="16" fillId="0" borderId="179" xfId="0" applyFont="1" applyBorder="1"/>
    <xf numFmtId="0" fontId="17" fillId="4" borderId="179" xfId="0" applyFont="1" applyFill="1" applyBorder="1"/>
    <xf numFmtId="0" fontId="16" fillId="0" borderId="0" xfId="0" applyFont="1"/>
    <xf numFmtId="0" fontId="16" fillId="10" borderId="179" xfId="0" applyFont="1" applyFill="1" applyBorder="1"/>
    <xf numFmtId="1" fontId="16" fillId="0" borderId="179" xfId="0" applyNumberFormat="1" applyFont="1" applyBorder="1"/>
    <xf numFmtId="1" fontId="11" fillId="0" borderId="179" xfId="0" applyNumberFormat="1" applyFont="1" applyBorder="1"/>
    <xf numFmtId="0" fontId="16" fillId="0" borderId="0" xfId="0" quotePrefix="1" applyFont="1"/>
    <xf numFmtId="0" fontId="0" fillId="0" borderId="0" xfId="0" pivotButton="1"/>
    <xf numFmtId="0" fontId="0" fillId="0" borderId="0" xfId="0" applyAlignment="1">
      <alignment horizontal="left"/>
    </xf>
    <xf numFmtId="0" fontId="16" fillId="0" borderId="179" xfId="0" quotePrefix="1" applyFont="1" applyBorder="1"/>
    <xf numFmtId="1" fontId="5" fillId="0" borderId="2" xfId="0" quotePrefix="1" applyNumberFormat="1" applyFont="1" applyBorder="1"/>
    <xf numFmtId="0" fontId="0" fillId="0" borderId="0" xfId="0" applyAlignment="1">
      <alignment horizontal="left" indent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24" fillId="0" borderId="0" xfId="0" applyFont="1" applyAlignment="1" applyProtection="1">
      <alignment horizontal="center" wrapText="1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Alignment="1" applyProtection="1">
      <alignment horizontal="right" vertical="center" indent="1"/>
      <protection hidden="1"/>
    </xf>
    <xf numFmtId="49" fontId="28" fillId="2" borderId="61" xfId="0" applyNumberFormat="1" applyFont="1" applyFill="1" applyBorder="1" applyAlignment="1" applyProtection="1">
      <alignment horizontal="left" vertical="center"/>
      <protection locked="0" hidden="1"/>
    </xf>
    <xf numFmtId="0" fontId="28" fillId="2" borderId="61" xfId="0" applyFont="1" applyFill="1" applyBorder="1" applyAlignment="1" applyProtection="1">
      <alignment horizontal="left" vertical="center" shrinkToFit="1"/>
      <protection locked="0" hidden="1"/>
    </xf>
    <xf numFmtId="0" fontId="18" fillId="5" borderId="61" xfId="0" applyFont="1" applyFill="1" applyBorder="1" applyAlignment="1" applyProtection="1">
      <alignment vertical="center"/>
      <protection hidden="1"/>
    </xf>
    <xf numFmtId="164" fontId="28" fillId="0" borderId="0" xfId="0" applyNumberFormat="1" applyFont="1" applyAlignment="1" applyProtection="1">
      <alignment vertical="center" shrinkToFi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30" fillId="0" borderId="61" xfId="0" applyFont="1" applyBorder="1" applyAlignment="1" applyProtection="1">
      <alignment vertical="center"/>
      <protection hidden="1"/>
    </xf>
    <xf numFmtId="164" fontId="31" fillId="0" borderId="0" xfId="0" applyNumberFormat="1" applyFont="1" applyAlignment="1" applyProtection="1">
      <alignment horizontal="left" vertical="center"/>
      <protection locked="0" hidden="1"/>
    </xf>
    <xf numFmtId="0" fontId="18" fillId="5" borderId="61" xfId="0" applyFont="1" applyFill="1" applyBorder="1" applyAlignment="1" applyProtection="1">
      <alignment horizontal="right"/>
      <protection hidden="1"/>
    </xf>
    <xf numFmtId="164" fontId="22" fillId="2" borderId="61" xfId="0" applyNumberFormat="1" applyFont="1" applyFill="1" applyBorder="1" applyAlignment="1" applyProtection="1">
      <alignment horizontal="left" vertical="center" shrinkToFit="1"/>
      <protection locked="0" hidden="1"/>
    </xf>
    <xf numFmtId="0" fontId="22" fillId="0" borderId="0" xfId="1" applyFont="1" applyFill="1" applyBorder="1" applyAlignment="1" applyProtection="1">
      <alignment horizontal="left" vertical="center" shrinkToFit="1"/>
      <protection locked="0" hidden="1"/>
    </xf>
    <xf numFmtId="0" fontId="31" fillId="0" borderId="0" xfId="0" applyFont="1" applyAlignment="1" applyProtection="1">
      <alignment horizontal="left" vertical="center" shrinkToFit="1"/>
      <protection locked="0" hidden="1"/>
    </xf>
    <xf numFmtId="0" fontId="20" fillId="0" borderId="115" xfId="0" applyFont="1" applyBorder="1" applyAlignment="1" applyProtection="1">
      <alignment vertical="top"/>
      <protection hidden="1"/>
    </xf>
    <xf numFmtId="0" fontId="22" fillId="2" borderId="61" xfId="1" applyFont="1" applyFill="1" applyBorder="1" applyAlignment="1" applyProtection="1">
      <alignment horizontal="left" vertical="center" shrinkToFit="1"/>
      <protection locked="0" hidden="1"/>
    </xf>
    <xf numFmtId="0" fontId="32" fillId="0" borderId="0" xfId="0" applyFont="1" applyAlignment="1" applyProtection="1">
      <alignment horizontal="left" vertical="center"/>
      <protection hidden="1"/>
    </xf>
    <xf numFmtId="0" fontId="22" fillId="2" borderId="61" xfId="0" applyFont="1" applyFill="1" applyBorder="1" applyAlignment="1" applyProtection="1">
      <alignment horizontal="left" vertical="center" shrinkToFit="1"/>
      <protection locked="0" hidden="1"/>
    </xf>
    <xf numFmtId="0" fontId="31" fillId="0" borderId="0" xfId="0" applyFont="1" applyAlignment="1" applyProtection="1">
      <alignment horizontal="left" vertical="center"/>
      <protection locked="0" hidden="1"/>
    </xf>
    <xf numFmtId="0" fontId="22" fillId="0" borderId="61" xfId="0" applyFont="1" applyBorder="1" applyAlignment="1" applyProtection="1">
      <alignment horizontal="left" vertical="center"/>
      <protection hidden="1"/>
    </xf>
    <xf numFmtId="0" fontId="33" fillId="5" borderId="0" xfId="0" applyFont="1" applyFill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 indent="1"/>
      <protection hidden="1"/>
    </xf>
    <xf numFmtId="0" fontId="20" fillId="0" borderId="0" xfId="0" applyFont="1" applyAlignment="1" applyProtection="1">
      <alignment horizontal="left"/>
      <protection hidden="1"/>
    </xf>
    <xf numFmtId="0" fontId="22" fillId="2" borderId="61" xfId="0" applyFont="1" applyFill="1" applyBorder="1" applyAlignment="1" applyProtection="1">
      <alignment horizontal="left" vertical="center"/>
      <protection locked="0" hidden="1"/>
    </xf>
    <xf numFmtId="0" fontId="34" fillId="0" borderId="0" xfId="0" applyFont="1" applyAlignment="1" applyProtection="1">
      <alignment horizontal="justify" vertical="center" wrapText="1"/>
      <protection hidden="1"/>
    </xf>
    <xf numFmtId="0" fontId="35" fillId="0" borderId="0" xfId="0" applyFont="1" applyAlignment="1" applyProtection="1">
      <alignment horizontal="left" vertical="center" wrapText="1"/>
      <protection hidden="1"/>
    </xf>
    <xf numFmtId="0" fontId="36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left" shrinkToFit="1"/>
      <protection locked="0"/>
    </xf>
    <xf numFmtId="0" fontId="34" fillId="0" borderId="0" xfId="0" applyFont="1" applyAlignment="1" applyProtection="1">
      <alignment shrinkToFit="1"/>
      <protection locked="0"/>
    </xf>
    <xf numFmtId="0" fontId="20" fillId="2" borderId="61" xfId="0" applyFont="1" applyFill="1" applyBorder="1" applyAlignment="1" applyProtection="1">
      <alignment horizontal="left" vertical="center" shrinkToFit="1"/>
      <protection locked="0"/>
    </xf>
    <xf numFmtId="164" fontId="31" fillId="0" borderId="0" xfId="0" applyNumberFormat="1" applyFont="1" applyAlignment="1" applyProtection="1">
      <alignment horizontal="left" vertical="center" shrinkToFit="1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39" fillId="0" borderId="0" xfId="0" applyFont="1" applyAlignment="1">
      <alignment vertical="center"/>
    </xf>
    <xf numFmtId="0" fontId="40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41" fillId="0" borderId="8" xfId="0" applyFont="1" applyBorder="1" applyAlignment="1" applyProtection="1">
      <alignment horizontal="left" vertical="center"/>
      <protection hidden="1"/>
    </xf>
    <xf numFmtId="0" fontId="36" fillId="0" borderId="110" xfId="0" applyFont="1" applyBorder="1" applyAlignment="1" applyProtection="1">
      <alignment horizontal="center" vertical="center"/>
      <protection hidden="1"/>
    </xf>
    <xf numFmtId="0" fontId="36" fillId="0" borderId="60" xfId="0" applyFont="1" applyBorder="1" applyAlignment="1" applyProtection="1">
      <alignment horizontal="center" vertical="center" wrapText="1"/>
      <protection hidden="1"/>
    </xf>
    <xf numFmtId="0" fontId="36" fillId="0" borderId="199" xfId="0" applyFont="1" applyBorder="1" applyAlignment="1" applyProtection="1">
      <alignment horizontal="center" vertical="center" wrapText="1"/>
      <protection hidden="1"/>
    </xf>
    <xf numFmtId="0" fontId="36" fillId="0" borderId="113" xfId="0" applyFont="1" applyBorder="1" applyAlignment="1" applyProtection="1">
      <alignment horizontal="center" vertical="center" wrapText="1"/>
      <protection hidden="1"/>
    </xf>
    <xf numFmtId="0" fontId="36" fillId="0" borderId="58" xfId="0" applyFont="1" applyBorder="1" applyAlignment="1" applyProtection="1">
      <alignment horizontal="center" vertical="center" wrapText="1"/>
      <protection hidden="1"/>
    </xf>
    <xf numFmtId="0" fontId="27" fillId="0" borderId="39" xfId="0" applyFont="1" applyBorder="1" applyAlignment="1" applyProtection="1">
      <alignment horizontal="left" vertical="center" indent="1"/>
      <protection hidden="1"/>
    </xf>
    <xf numFmtId="0" fontId="42" fillId="0" borderId="200" xfId="0" applyFont="1" applyBorder="1" applyAlignment="1" applyProtection="1">
      <alignment horizontal="center" vertical="center"/>
      <protection hidden="1"/>
    </xf>
    <xf numFmtId="0" fontId="42" fillId="0" borderId="201" xfId="0" applyFont="1" applyBorder="1" applyAlignment="1" applyProtection="1">
      <alignment horizontal="center" vertical="center"/>
      <protection hidden="1"/>
    </xf>
    <xf numFmtId="0" fontId="42" fillId="2" borderId="40" xfId="0" applyFont="1" applyFill="1" applyBorder="1" applyAlignment="1" applyProtection="1">
      <alignment horizontal="center" vertical="center"/>
      <protection locked="0"/>
    </xf>
    <xf numFmtId="0" fontId="42" fillId="2" borderId="38" xfId="0" applyFont="1" applyFill="1" applyBorder="1" applyAlignment="1" applyProtection="1">
      <alignment horizontal="center" vertical="center"/>
      <protection locked="0"/>
    </xf>
    <xf numFmtId="0" fontId="42" fillId="2" borderId="202" xfId="0" applyFont="1" applyFill="1" applyBorder="1" applyAlignment="1" applyProtection="1">
      <alignment horizontal="center" vertical="center"/>
      <protection locked="0"/>
    </xf>
    <xf numFmtId="0" fontId="42" fillId="2" borderId="201" xfId="0" applyFont="1" applyFill="1" applyBorder="1" applyAlignment="1" applyProtection="1">
      <alignment horizontal="center" vertical="center"/>
      <protection locked="0"/>
    </xf>
    <xf numFmtId="0" fontId="27" fillId="0" borderId="62" xfId="0" applyFont="1" applyBorder="1" applyAlignment="1" applyProtection="1">
      <alignment horizontal="left" vertical="center" indent="1"/>
      <protection hidden="1"/>
    </xf>
    <xf numFmtId="0" fontId="42" fillId="0" borderId="203" xfId="0" applyFont="1" applyBorder="1" applyAlignment="1" applyProtection="1">
      <alignment horizontal="center" vertical="center"/>
      <protection hidden="1"/>
    </xf>
    <xf numFmtId="0" fontId="42" fillId="0" borderId="65" xfId="0" applyFont="1" applyBorder="1" applyAlignment="1" applyProtection="1">
      <alignment horizontal="center" vertical="center"/>
      <protection hidden="1"/>
    </xf>
    <xf numFmtId="0" fontId="42" fillId="2" borderId="96" xfId="0" applyFont="1" applyFill="1" applyBorder="1" applyAlignment="1" applyProtection="1">
      <alignment horizontal="center" vertical="center"/>
      <protection locked="0"/>
    </xf>
    <xf numFmtId="0" fontId="42" fillId="2" borderId="67" xfId="0" applyFont="1" applyFill="1" applyBorder="1" applyAlignment="1" applyProtection="1">
      <alignment horizontal="center" vertical="center"/>
      <protection locked="0"/>
    </xf>
    <xf numFmtId="0" fontId="42" fillId="2" borderId="204" xfId="0" applyFont="1" applyFill="1" applyBorder="1" applyAlignment="1" applyProtection="1">
      <alignment horizontal="center" vertical="center"/>
      <protection locked="0"/>
    </xf>
    <xf numFmtId="0" fontId="42" fillId="2" borderId="65" xfId="0" applyFont="1" applyFill="1" applyBorder="1" applyAlignment="1" applyProtection="1">
      <alignment horizontal="center" vertical="center"/>
      <protection locked="0"/>
    </xf>
    <xf numFmtId="0" fontId="27" fillId="0" borderId="95" xfId="0" applyFont="1" applyBorder="1" applyAlignment="1" applyProtection="1">
      <alignment horizontal="left" vertical="center" indent="1"/>
      <protection hidden="1"/>
    </xf>
    <xf numFmtId="0" fontId="42" fillId="2" borderId="206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45" fillId="0" borderId="6" xfId="0" applyFont="1" applyBorder="1" applyAlignment="1" applyProtection="1">
      <alignment horizontal="center" vertical="center" wrapText="1"/>
      <protection hidden="1"/>
    </xf>
    <xf numFmtId="0" fontId="36" fillId="0" borderId="109" xfId="0" applyFont="1" applyBorder="1" applyAlignment="1" applyProtection="1">
      <alignment horizontal="center" vertical="center" wrapText="1"/>
      <protection hidden="1"/>
    </xf>
    <xf numFmtId="0" fontId="36" fillId="0" borderId="111" xfId="0" applyFont="1" applyBorder="1" applyAlignment="1" applyProtection="1">
      <alignment horizontal="center" vertical="center" wrapText="1"/>
      <protection hidden="1"/>
    </xf>
    <xf numFmtId="0" fontId="36" fillId="0" borderId="112" xfId="0" applyFont="1" applyBorder="1" applyAlignment="1" applyProtection="1">
      <alignment horizontal="center" vertical="center" wrapText="1"/>
      <protection hidden="1"/>
    </xf>
    <xf numFmtId="0" fontId="36" fillId="0" borderId="114" xfId="0" applyFont="1" applyBorder="1" applyAlignment="1" applyProtection="1">
      <alignment horizontal="center" vertical="center" wrapText="1"/>
      <protection hidden="1"/>
    </xf>
    <xf numFmtId="0" fontId="46" fillId="0" borderId="6" xfId="0" applyFont="1" applyBorder="1" applyAlignment="1" applyProtection="1">
      <alignment vertical="center"/>
      <protection hidden="1"/>
    </xf>
    <xf numFmtId="0" fontId="42" fillId="0" borderId="9" xfId="0" applyFont="1" applyBorder="1" applyAlignment="1" applyProtection="1">
      <alignment horizontal="center" vertical="center" shrinkToFit="1"/>
      <protection hidden="1"/>
    </xf>
    <xf numFmtId="0" fontId="42" fillId="0" borderId="63" xfId="0" applyFont="1" applyBorder="1" applyAlignment="1" applyProtection="1">
      <alignment horizontal="center" vertical="center" shrinkToFit="1"/>
      <protection hidden="1"/>
    </xf>
    <xf numFmtId="0" fontId="42" fillId="0" borderId="32" xfId="0" applyFont="1" applyBorder="1" applyAlignment="1" applyProtection="1">
      <alignment horizontal="center" vertical="center" shrinkToFit="1"/>
      <protection hidden="1"/>
    </xf>
    <xf numFmtId="0" fontId="42" fillId="0" borderId="57" xfId="0" applyFont="1" applyBorder="1" applyAlignment="1" applyProtection="1">
      <alignment horizontal="center" vertical="center" shrinkToFit="1"/>
      <protection hidden="1"/>
    </xf>
    <xf numFmtId="0" fontId="20" fillId="0" borderId="62" xfId="0" applyFont="1" applyBorder="1" applyAlignment="1" applyProtection="1">
      <alignment horizontal="left" vertical="center" indent="3"/>
      <protection hidden="1"/>
    </xf>
    <xf numFmtId="0" fontId="42" fillId="2" borderId="64" xfId="0" applyFont="1" applyFill="1" applyBorder="1" applyAlignment="1" applyProtection="1">
      <alignment horizontal="center" vertical="center" shrinkToFit="1"/>
      <protection locked="0"/>
    </xf>
    <xf numFmtId="0" fontId="42" fillId="2" borderId="65" xfId="0" applyFont="1" applyFill="1" applyBorder="1" applyAlignment="1" applyProtection="1">
      <alignment horizontal="center" vertical="center" shrinkToFit="1"/>
      <protection locked="0"/>
    </xf>
    <xf numFmtId="0" fontId="42" fillId="2" borderId="66" xfId="0" applyFont="1" applyFill="1" applyBorder="1" applyAlignment="1" applyProtection="1">
      <alignment horizontal="center" vertical="center" shrinkToFit="1"/>
      <protection locked="0"/>
    </xf>
    <xf numFmtId="0" fontId="42" fillId="2" borderId="67" xfId="0" applyFont="1" applyFill="1" applyBorder="1" applyAlignment="1" applyProtection="1">
      <alignment horizontal="center" vertical="center" shrinkToFit="1"/>
      <protection locked="0"/>
    </xf>
    <xf numFmtId="0" fontId="20" fillId="0" borderId="95" xfId="0" applyFont="1" applyBorder="1" applyAlignment="1" applyProtection="1">
      <alignment horizontal="left" vertical="center" indent="3"/>
      <protection hidden="1"/>
    </xf>
    <xf numFmtId="0" fontId="42" fillId="2" borderId="11" xfId="0" applyFont="1" applyFill="1" applyBorder="1" applyAlignment="1" applyProtection="1">
      <alignment horizontal="center" vertical="center" shrinkToFit="1"/>
      <protection locked="0"/>
    </xf>
    <xf numFmtId="0" fontId="42" fillId="2" borderId="60" xfId="0" applyFont="1" applyFill="1" applyBorder="1" applyAlignment="1" applyProtection="1">
      <alignment horizontal="center" vertical="center" shrinkToFit="1"/>
      <protection locked="0"/>
    </xf>
    <xf numFmtId="0" fontId="42" fillId="2" borderId="31" xfId="0" applyFont="1" applyFill="1" applyBorder="1" applyAlignment="1" applyProtection="1">
      <alignment horizontal="center" vertical="center" shrinkToFit="1"/>
      <protection locked="0"/>
    </xf>
    <xf numFmtId="0" fontId="42" fillId="2" borderId="58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left" vertical="center" indent="8"/>
      <protection hidden="1"/>
    </xf>
    <xf numFmtId="0" fontId="40" fillId="0" borderId="0" xfId="0" applyFont="1" applyAlignment="1" applyProtection="1">
      <alignment horizontal="left" vertical="center" indent="8"/>
      <protection hidden="1"/>
    </xf>
    <xf numFmtId="0" fontId="45" fillId="0" borderId="5" xfId="0" applyFont="1" applyBorder="1" applyAlignment="1" applyProtection="1">
      <alignment vertical="center"/>
      <protection hidden="1"/>
    </xf>
    <xf numFmtId="0" fontId="45" fillId="0" borderId="5" xfId="0" applyFont="1" applyBorder="1" applyAlignment="1" applyProtection="1">
      <alignment horizontal="center" vertical="center" wrapText="1"/>
      <protection hidden="1"/>
    </xf>
    <xf numFmtId="0" fontId="32" fillId="0" borderId="186" xfId="0" applyFont="1" applyBorder="1" applyAlignment="1" applyProtection="1">
      <alignment horizontal="center" vertical="center" wrapText="1"/>
      <protection hidden="1"/>
    </xf>
    <xf numFmtId="0" fontId="27" fillId="0" borderId="193" xfId="0" applyFont="1" applyBorder="1" applyAlignment="1" applyProtection="1">
      <alignment horizontal="center" vertical="center" wrapText="1"/>
      <protection hidden="1"/>
    </xf>
    <xf numFmtId="0" fontId="32" fillId="0" borderId="150" xfId="0" applyFont="1" applyBorder="1" applyAlignment="1" applyProtection="1">
      <alignment vertical="center"/>
      <protection hidden="1"/>
    </xf>
    <xf numFmtId="3" fontId="37" fillId="0" borderId="151" xfId="0" applyNumberFormat="1" applyFont="1" applyBorder="1" applyAlignment="1" applyProtection="1">
      <alignment horizontal="center" vertical="center"/>
      <protection hidden="1"/>
    </xf>
    <xf numFmtId="3" fontId="37" fillId="0" borderId="150" xfId="0" applyNumberFormat="1" applyFont="1" applyBorder="1" applyAlignment="1" applyProtection="1">
      <alignment horizontal="center" vertical="center"/>
      <protection hidden="1"/>
    </xf>
    <xf numFmtId="0" fontId="22" fillId="0" borderId="42" xfId="0" applyFont="1" applyBorder="1" applyAlignment="1" applyProtection="1">
      <alignment horizontal="left" vertical="center" indent="3"/>
      <protection hidden="1"/>
    </xf>
    <xf numFmtId="0" fontId="22" fillId="0" borderId="45" xfId="0" applyFont="1" applyBorder="1" applyAlignment="1" applyProtection="1">
      <alignment horizontal="left" vertical="center" indent="3"/>
      <protection hidden="1"/>
    </xf>
    <xf numFmtId="3" fontId="37" fillId="2" borderId="44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68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 indent="3"/>
      <protection hidden="1"/>
    </xf>
    <xf numFmtId="3" fontId="37" fillId="0" borderId="41" xfId="0" applyNumberFormat="1" applyFont="1" applyBorder="1" applyAlignment="1" applyProtection="1">
      <alignment horizontal="center" vertical="center" shrinkToFit="1"/>
      <protection hidden="1"/>
    </xf>
    <xf numFmtId="3" fontId="37" fillId="0" borderId="36" xfId="0" applyNumberFormat="1" applyFont="1" applyBorder="1" applyAlignment="1" applyProtection="1">
      <alignment horizontal="center" vertical="center" shrinkToFit="1"/>
      <protection hidden="1"/>
    </xf>
    <xf numFmtId="0" fontId="31" fillId="2" borderId="62" xfId="0" applyFont="1" applyFill="1" applyBorder="1" applyAlignment="1" applyProtection="1">
      <alignment horizontal="left" vertical="center" wrapText="1" indent="3"/>
      <protection locked="0"/>
    </xf>
    <xf numFmtId="3" fontId="37" fillId="2" borderId="64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62" xfId="0" applyFont="1" applyBorder="1" applyAlignment="1" applyProtection="1">
      <alignment horizontal="left" vertical="center"/>
      <protection hidden="1"/>
    </xf>
    <xf numFmtId="0" fontId="37" fillId="2" borderId="67" xfId="0" applyFont="1" applyFill="1" applyBorder="1" applyAlignment="1" applyProtection="1">
      <alignment horizontal="center" vertical="center" shrinkToFit="1"/>
      <protection locked="0"/>
    </xf>
    <xf numFmtId="0" fontId="27" fillId="0" borderId="62" xfId="0" applyFont="1" applyBorder="1" applyAlignment="1" applyProtection="1">
      <alignment horizontal="left" vertical="center"/>
      <protection hidden="1"/>
    </xf>
    <xf numFmtId="0" fontId="48" fillId="0" borderId="152" xfId="0" applyFont="1" applyBorder="1" applyAlignment="1" applyProtection="1">
      <alignment horizontal="center" vertical="center"/>
      <protection hidden="1"/>
    </xf>
    <xf numFmtId="0" fontId="27" fillId="0" borderId="34" xfId="0" applyFont="1" applyBorder="1" applyAlignment="1" applyProtection="1">
      <alignment horizontal="left" vertical="center"/>
      <protection hidden="1"/>
    </xf>
    <xf numFmtId="0" fontId="48" fillId="0" borderId="211" xfId="0" applyFont="1" applyBorder="1" applyAlignment="1" applyProtection="1">
      <alignment horizontal="center" vertical="center"/>
      <protection hidden="1"/>
    </xf>
    <xf numFmtId="3" fontId="37" fillId="2" borderId="212" xfId="0" applyNumberFormat="1" applyFont="1" applyFill="1" applyBorder="1" applyAlignment="1" applyProtection="1">
      <alignment horizontal="center" vertical="center" shrinkToFit="1"/>
      <protection locked="0"/>
    </xf>
    <xf numFmtId="0" fontId="37" fillId="2" borderId="213" xfId="0" applyFont="1" applyFill="1" applyBorder="1" applyAlignment="1" applyProtection="1">
      <alignment horizontal="center" vertical="center" shrinkToFit="1"/>
      <protection locked="0"/>
    </xf>
    <xf numFmtId="0" fontId="32" fillId="0" borderId="210" xfId="0" applyFont="1" applyBorder="1" applyAlignment="1" applyProtection="1">
      <alignment horizontal="left" vertical="center"/>
      <protection hidden="1"/>
    </xf>
    <xf numFmtId="3" fontId="37" fillId="2" borderId="214" xfId="0" applyNumberFormat="1" applyFont="1" applyFill="1" applyBorder="1" applyAlignment="1" applyProtection="1">
      <alignment horizontal="center" vertical="center" shrinkToFit="1"/>
      <protection locked="0"/>
    </xf>
    <xf numFmtId="0" fontId="37" fillId="2" borderId="215" xfId="0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horizontal="left" vertical="center"/>
      <protection hidden="1"/>
    </xf>
    <xf numFmtId="3" fontId="37" fillId="0" borderId="0" xfId="0" applyNumberFormat="1" applyFont="1" applyAlignment="1" applyProtection="1">
      <alignment horizontal="center" vertical="center" shrinkToFit="1"/>
      <protection hidden="1"/>
    </xf>
    <xf numFmtId="0" fontId="37" fillId="0" borderId="0" xfId="0" applyFont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0" fillId="0" borderId="8" xfId="0" applyFont="1" applyBorder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45" fillId="0" borderId="0" xfId="0" applyFont="1" applyAlignment="1" applyProtection="1">
      <alignment horizontal="right" vertical="center"/>
      <protection hidden="1"/>
    </xf>
    <xf numFmtId="0" fontId="20" fillId="2" borderId="61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 indent="1"/>
      <protection hidden="1"/>
    </xf>
    <xf numFmtId="0" fontId="18" fillId="0" borderId="0" xfId="0" applyFont="1"/>
    <xf numFmtId="0" fontId="52" fillId="0" borderId="0" xfId="0" applyFont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vertical="top" wrapText="1"/>
      <protection hidden="1"/>
    </xf>
    <xf numFmtId="0" fontId="45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 indent="3"/>
      <protection hidden="1"/>
    </xf>
    <xf numFmtId="0" fontId="20" fillId="0" borderId="0" xfId="0" applyFont="1" applyAlignment="1">
      <alignment horizontal="left"/>
    </xf>
    <xf numFmtId="0" fontId="20" fillId="0" borderId="0" xfId="0" applyFont="1"/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left" wrapText="1"/>
    </xf>
    <xf numFmtId="0" fontId="55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horizontal="left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20" fillId="2" borderId="67" xfId="0" applyFont="1" applyFill="1" applyBorder="1" applyAlignment="1" applyProtection="1">
      <alignment horizontal="left" vertical="top" shrinkToFit="1"/>
      <protection locked="0"/>
    </xf>
    <xf numFmtId="0" fontId="20" fillId="0" borderId="0" xfId="0" applyFont="1" applyAlignment="1" applyProtection="1">
      <alignment horizontal="left" vertical="top" shrinkToFi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left" vertical="center" indent="9"/>
      <protection hidden="1"/>
    </xf>
    <xf numFmtId="0" fontId="38" fillId="0" borderId="0" xfId="0" applyFont="1" applyAlignment="1" applyProtection="1">
      <alignment horizontal="left" vertical="center" indent="9"/>
      <protection hidden="1"/>
    </xf>
    <xf numFmtId="0" fontId="41" fillId="0" borderId="27" xfId="0" applyFont="1" applyBorder="1" applyAlignment="1" applyProtection="1">
      <alignment horizontal="left" vertical="center"/>
      <protection hidden="1"/>
    </xf>
    <xf numFmtId="0" fontId="41" fillId="0" borderId="27" xfId="0" applyFont="1" applyBorder="1" applyAlignment="1" applyProtection="1">
      <alignment horizontal="left" vertical="center" indent="7"/>
      <protection hidden="1"/>
    </xf>
    <xf numFmtId="0" fontId="40" fillId="0" borderId="27" xfId="0" applyFont="1" applyBorder="1" applyAlignment="1" applyProtection="1">
      <alignment horizontal="left" vertical="center" indent="7"/>
      <protection hidden="1"/>
    </xf>
    <xf numFmtId="0" fontId="18" fillId="0" borderId="0" xfId="0" applyFont="1" applyAlignment="1" applyProtection="1">
      <alignment horizontal="center" vertical="center"/>
      <protection locked="0"/>
    </xf>
    <xf numFmtId="0" fontId="44" fillId="0" borderId="9" xfId="0" applyFont="1" applyBorder="1" applyAlignment="1" applyProtection="1">
      <alignment horizontal="center" vertical="center" wrapText="1"/>
      <protection hidden="1"/>
    </xf>
    <xf numFmtId="0" fontId="32" fillId="0" borderId="116" xfId="0" applyFont="1" applyBorder="1" applyAlignment="1" applyProtection="1">
      <alignment horizontal="center" vertical="center" wrapText="1"/>
      <protection hidden="1"/>
    </xf>
    <xf numFmtId="0" fontId="36" fillId="0" borderId="116" xfId="0" applyFont="1" applyBorder="1" applyAlignment="1" applyProtection="1">
      <alignment horizontal="center" vertical="center" wrapText="1"/>
      <protection hidden="1"/>
    </xf>
    <xf numFmtId="0" fontId="27" fillId="0" borderId="6" xfId="0" applyFont="1" applyBorder="1" applyAlignment="1" applyProtection="1">
      <alignment horizontal="center" vertical="center" wrapText="1"/>
      <protection hidden="1"/>
    </xf>
    <xf numFmtId="0" fontId="58" fillId="0" borderId="22" xfId="0" applyFont="1" applyBorder="1" applyAlignment="1" applyProtection="1">
      <alignment vertical="center" wrapText="1"/>
      <protection hidden="1"/>
    </xf>
    <xf numFmtId="0" fontId="59" fillId="0" borderId="24" xfId="0" applyFont="1" applyBorder="1" applyAlignment="1" applyProtection="1">
      <alignment vertical="center" wrapText="1"/>
      <protection hidden="1"/>
    </xf>
    <xf numFmtId="3" fontId="36" fillId="0" borderId="23" xfId="0" applyNumberFormat="1" applyFont="1" applyBorder="1" applyAlignment="1" applyProtection="1">
      <alignment horizontal="center" vertical="center" wrapText="1"/>
      <protection hidden="1"/>
    </xf>
    <xf numFmtId="3" fontId="36" fillId="0" borderId="82" xfId="0" applyNumberFormat="1" applyFont="1" applyBorder="1" applyAlignment="1" applyProtection="1">
      <alignment horizontal="center" vertical="center" wrapText="1"/>
      <protection hidden="1"/>
    </xf>
    <xf numFmtId="0" fontId="36" fillId="0" borderId="82" xfId="0" applyFont="1" applyBorder="1" applyAlignment="1" applyProtection="1">
      <alignment horizontal="center" vertical="center"/>
      <protection hidden="1"/>
    </xf>
    <xf numFmtId="0" fontId="36" fillId="0" borderId="82" xfId="0" applyFont="1" applyBorder="1" applyAlignment="1" applyProtection="1">
      <alignment horizontal="center" vertical="center" wrapText="1"/>
      <protection hidden="1"/>
    </xf>
    <xf numFmtId="0" fontId="36" fillId="0" borderId="22" xfId="0" applyFont="1" applyBorder="1" applyAlignment="1" applyProtection="1">
      <alignment horizontal="center" vertical="center" wrapText="1"/>
      <protection hidden="1"/>
    </xf>
    <xf numFmtId="0" fontId="46" fillId="0" borderId="70" xfId="0" applyFont="1" applyBorder="1" applyAlignment="1" applyProtection="1">
      <alignment vertical="center" wrapText="1"/>
      <protection hidden="1"/>
    </xf>
    <xf numFmtId="0" fontId="47" fillId="0" borderId="107" xfId="0" applyFont="1" applyBorder="1" applyAlignment="1" applyProtection="1">
      <alignment vertical="center" wrapText="1"/>
      <protection hidden="1"/>
    </xf>
    <xf numFmtId="3" fontId="60" fillId="0" borderId="87" xfId="0" applyNumberFormat="1" applyFont="1" applyBorder="1" applyAlignment="1" applyProtection="1">
      <alignment horizontal="center" vertical="center" shrinkToFit="1"/>
      <protection hidden="1"/>
    </xf>
    <xf numFmtId="3" fontId="60" fillId="0" borderId="71" xfId="0" applyNumberFormat="1" applyFont="1" applyBorder="1" applyAlignment="1" applyProtection="1">
      <alignment horizontal="center" vertical="center" shrinkToFit="1"/>
      <protection hidden="1"/>
    </xf>
    <xf numFmtId="3" fontId="36" fillId="0" borderId="71" xfId="0" applyNumberFormat="1" applyFont="1" applyBorder="1" applyAlignment="1" applyProtection="1">
      <alignment horizontal="center" vertical="center"/>
      <protection hidden="1"/>
    </xf>
    <xf numFmtId="3" fontId="36" fillId="0" borderId="70" xfId="0" applyNumberFormat="1" applyFont="1" applyBorder="1" applyAlignment="1" applyProtection="1">
      <alignment horizontal="center" vertical="center"/>
      <protection hidden="1"/>
    </xf>
    <xf numFmtId="0" fontId="22" fillId="0" borderId="42" xfId="0" applyFont="1" applyBorder="1" applyAlignment="1" applyProtection="1">
      <alignment horizontal="left" vertical="center" wrapText="1" indent="2"/>
      <protection hidden="1"/>
    </xf>
    <xf numFmtId="0" fontId="18" fillId="0" borderId="45" xfId="0" applyFont="1" applyBorder="1" applyAlignment="1" applyProtection="1">
      <alignment horizontal="left" vertical="center" wrapText="1" indent="1"/>
      <protection hidden="1"/>
    </xf>
    <xf numFmtId="3" fontId="60" fillId="0" borderId="44" xfId="0" applyNumberFormat="1" applyFont="1" applyBorder="1" applyAlignment="1" applyProtection="1">
      <alignment horizontal="center" vertical="center" shrinkToFit="1"/>
      <protection hidden="1"/>
    </xf>
    <xf numFmtId="3" fontId="37" fillId="2" borderId="72" xfId="0" applyNumberFormat="1" applyFont="1" applyFill="1" applyBorder="1" applyAlignment="1" applyProtection="1">
      <alignment horizontal="center" vertical="center" shrinkToFit="1"/>
      <protection locked="0"/>
    </xf>
    <xf numFmtId="3" fontId="42" fillId="2" borderId="72" xfId="0" applyNumberFormat="1" applyFont="1" applyFill="1" applyBorder="1" applyAlignment="1" applyProtection="1">
      <alignment horizontal="center" vertical="center"/>
      <protection locked="0"/>
    </xf>
    <xf numFmtId="3" fontId="42" fillId="2" borderId="42" xfId="0" applyNumberFormat="1" applyFont="1" applyFill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left" vertical="center" indent="2"/>
      <protection hidden="1"/>
    </xf>
    <xf numFmtId="3" fontId="42" fillId="2" borderId="72" xfId="0" applyNumberFormat="1" applyFont="1" applyFill="1" applyBorder="1" applyAlignment="1" applyProtection="1">
      <alignment horizontal="center" vertical="center" wrapText="1"/>
      <protection locked="0"/>
    </xf>
    <xf numFmtId="3" fontId="37" fillId="2" borderId="72" xfId="0" applyNumberFormat="1" applyFont="1" applyFill="1" applyBorder="1" applyAlignment="1" applyProtection="1">
      <alignment horizontal="center" vertical="center" wrapText="1"/>
      <protection locked="0"/>
    </xf>
    <xf numFmtId="3" fontId="37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Border="1" applyAlignment="1" applyProtection="1">
      <alignment horizontal="left" vertical="center" indent="2"/>
      <protection hidden="1"/>
    </xf>
    <xf numFmtId="0" fontId="18" fillId="0" borderId="46" xfId="0" applyFont="1" applyBorder="1" applyAlignment="1" applyProtection="1">
      <alignment horizontal="left" vertical="center" wrapText="1" indent="1"/>
      <protection hidden="1"/>
    </xf>
    <xf numFmtId="3" fontId="60" fillId="0" borderId="52" xfId="0" applyNumberFormat="1" applyFont="1" applyBorder="1" applyAlignment="1" applyProtection="1">
      <alignment horizontal="center" vertical="center" shrinkToFit="1"/>
      <protection hidden="1"/>
    </xf>
    <xf numFmtId="3" fontId="37" fillId="2" borderId="80" xfId="0" applyNumberFormat="1" applyFont="1" applyFill="1" applyBorder="1" applyAlignment="1" applyProtection="1">
      <alignment horizontal="center" vertical="center" shrinkToFit="1"/>
      <protection locked="0"/>
    </xf>
    <xf numFmtId="3" fontId="42" fillId="2" borderId="80" xfId="0" applyNumberFormat="1" applyFont="1" applyFill="1" applyBorder="1" applyAlignment="1" applyProtection="1">
      <alignment horizontal="center" vertical="center"/>
      <protection locked="0"/>
    </xf>
    <xf numFmtId="3" fontId="42" fillId="2" borderId="55" xfId="0" applyNumberFormat="1" applyFont="1" applyFill="1" applyBorder="1" applyAlignment="1" applyProtection="1">
      <alignment horizontal="center" vertical="center"/>
      <protection locked="0"/>
    </xf>
    <xf numFmtId="0" fontId="46" fillId="0" borderId="121" xfId="0" applyFont="1" applyBorder="1" applyAlignment="1" applyProtection="1">
      <alignment vertical="center" wrapText="1"/>
      <protection hidden="1"/>
    </xf>
    <xf numFmtId="0" fontId="47" fillId="0" borderId="125" xfId="0" applyFont="1" applyBorder="1" applyAlignment="1" applyProtection="1">
      <alignment vertical="center" wrapText="1"/>
      <protection hidden="1"/>
    </xf>
    <xf numFmtId="3" fontId="60" fillId="0" borderId="119" xfId="0" applyNumberFormat="1" applyFont="1" applyBorder="1" applyAlignment="1" applyProtection="1">
      <alignment horizontal="center" vertical="center" shrinkToFit="1"/>
      <protection hidden="1"/>
    </xf>
    <xf numFmtId="3" fontId="36" fillId="0" borderId="126" xfId="0" applyNumberFormat="1" applyFont="1" applyBorder="1" applyAlignment="1" applyProtection="1">
      <alignment horizontal="center" vertical="center"/>
      <protection hidden="1"/>
    </xf>
    <xf numFmtId="3" fontId="36" fillId="0" borderId="121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 indent="2"/>
      <protection hidden="1"/>
    </xf>
    <xf numFmtId="3" fontId="60" fillId="0" borderId="41" xfId="0" applyNumberFormat="1" applyFont="1" applyBorder="1" applyAlignment="1" applyProtection="1">
      <alignment horizontal="center" vertical="center" shrinkToFit="1"/>
      <protection hidden="1"/>
    </xf>
    <xf numFmtId="3" fontId="37" fillId="2" borderId="71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81" xfId="0" applyNumberFormat="1" applyFont="1" applyFill="1" applyBorder="1" applyAlignment="1" applyProtection="1">
      <alignment horizontal="center" vertical="center" shrinkToFit="1"/>
      <protection locked="0"/>
    </xf>
    <xf numFmtId="3" fontId="42" fillId="2" borderId="81" xfId="0" applyNumberFormat="1" applyFont="1" applyFill="1" applyBorder="1" applyAlignment="1" applyProtection="1">
      <alignment horizontal="center" vertical="center"/>
      <protection locked="0"/>
    </xf>
    <xf numFmtId="3" fontId="42" fillId="2" borderId="0" xfId="0" applyNumberFormat="1" applyFont="1" applyFill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left" vertical="center" indent="2"/>
      <protection hidden="1"/>
    </xf>
    <xf numFmtId="0" fontId="22" fillId="0" borderId="50" xfId="0" applyFont="1" applyBorder="1" applyAlignment="1" applyProtection="1">
      <alignment horizontal="left" vertical="center" indent="2"/>
      <protection hidden="1"/>
    </xf>
    <xf numFmtId="0" fontId="18" fillId="0" borderId="49" xfId="0" applyFont="1" applyBorder="1" applyAlignment="1" applyProtection="1">
      <alignment horizontal="left" vertical="center" indent="2"/>
      <protection hidden="1"/>
    </xf>
    <xf numFmtId="3" fontId="60" fillId="0" borderId="48" xfId="0" applyNumberFormat="1" applyFont="1" applyBorder="1" applyAlignment="1" applyProtection="1">
      <alignment horizontal="center" vertical="center" shrinkToFit="1"/>
      <protection hidden="1"/>
    </xf>
    <xf numFmtId="3" fontId="37" fillId="2" borderId="73" xfId="0" applyNumberFormat="1" applyFont="1" applyFill="1" applyBorder="1" applyAlignment="1" applyProtection="1">
      <alignment horizontal="center" vertical="center" shrinkToFit="1"/>
      <protection locked="0"/>
    </xf>
    <xf numFmtId="3" fontId="42" fillId="2" borderId="73" xfId="0" applyNumberFormat="1" applyFont="1" applyFill="1" applyBorder="1" applyAlignment="1" applyProtection="1">
      <alignment horizontal="center" vertical="center"/>
      <protection locked="0"/>
    </xf>
    <xf numFmtId="3" fontId="42" fillId="2" borderId="5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hidden="1"/>
    </xf>
    <xf numFmtId="0" fontId="45" fillId="0" borderId="0" xfId="0" applyFont="1" applyProtection="1">
      <protection hidden="1"/>
    </xf>
    <xf numFmtId="0" fontId="51" fillId="0" borderId="0" xfId="0" applyFont="1" applyProtection="1">
      <protection hidden="1"/>
    </xf>
    <xf numFmtId="0" fontId="61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41" fillId="0" borderId="27" xfId="0" applyFont="1" applyBorder="1" applyAlignment="1" applyProtection="1">
      <alignment horizontal="center" vertical="center"/>
      <protection hidden="1"/>
    </xf>
    <xf numFmtId="0" fontId="44" fillId="0" borderId="5" xfId="0" applyFont="1" applyBorder="1" applyAlignment="1" applyProtection="1">
      <alignment horizontal="center" vertical="center" wrapText="1"/>
      <protection hidden="1"/>
    </xf>
    <xf numFmtId="0" fontId="44" fillId="0" borderId="182" xfId="0" applyFont="1" applyBorder="1" applyAlignment="1" applyProtection="1">
      <alignment horizontal="center" vertical="center" wrapText="1"/>
      <protection hidden="1"/>
    </xf>
    <xf numFmtId="0" fontId="32" fillId="0" borderId="5" xfId="0" applyFont="1" applyBorder="1" applyAlignment="1" applyProtection="1">
      <alignment horizontal="center" vertical="center" wrapText="1"/>
      <protection hidden="1"/>
    </xf>
    <xf numFmtId="0" fontId="32" fillId="0" borderId="77" xfId="0" applyFont="1" applyBorder="1" applyAlignment="1" applyProtection="1">
      <alignment horizontal="center" vertical="center" wrapText="1"/>
      <protection hidden="1"/>
    </xf>
    <xf numFmtId="0" fontId="58" fillId="0" borderId="7" xfId="0" applyFont="1" applyBorder="1" applyAlignment="1" applyProtection="1">
      <alignment horizontal="left" vertical="center" wrapText="1"/>
      <protection hidden="1"/>
    </xf>
    <xf numFmtId="0" fontId="62" fillId="0" borderId="188" xfId="0" applyFont="1" applyBorder="1" applyAlignment="1" applyProtection="1">
      <alignment horizontal="center" vertical="center" wrapText="1"/>
      <protection hidden="1"/>
    </xf>
    <xf numFmtId="3" fontId="60" fillId="0" borderId="18" xfId="0" applyNumberFormat="1" applyFont="1" applyBorder="1" applyAlignment="1" applyProtection="1">
      <alignment horizontal="center" vertical="center" shrinkToFit="1"/>
      <protection hidden="1"/>
    </xf>
    <xf numFmtId="3" fontId="60" fillId="0" borderId="78" xfId="0" applyNumberFormat="1" applyFont="1" applyBorder="1" applyAlignment="1" applyProtection="1">
      <alignment horizontal="center" vertical="center" shrinkToFit="1"/>
      <protection hidden="1"/>
    </xf>
    <xf numFmtId="0" fontId="46" fillId="0" borderId="16" xfId="0" applyFont="1" applyBorder="1" applyAlignment="1" applyProtection="1">
      <alignment vertical="center" wrapText="1"/>
      <protection hidden="1"/>
    </xf>
    <xf numFmtId="0" fontId="48" fillId="0" borderId="187" xfId="0" applyFont="1" applyBorder="1" applyAlignment="1" applyProtection="1">
      <alignment horizontal="center" vertical="center" wrapText="1"/>
      <protection hidden="1"/>
    </xf>
    <xf numFmtId="3" fontId="60" fillId="0" borderId="16" xfId="0" applyNumberFormat="1" applyFont="1" applyBorder="1" applyAlignment="1" applyProtection="1">
      <alignment horizontal="center" vertical="center" shrinkToFit="1"/>
      <protection hidden="1"/>
    </xf>
    <xf numFmtId="3" fontId="60" fillId="0" borderId="79" xfId="0" applyNumberFormat="1" applyFont="1" applyBorder="1" applyAlignment="1" applyProtection="1">
      <alignment horizontal="center" vertical="center" shrinkToFit="1"/>
      <protection hidden="1"/>
    </xf>
    <xf numFmtId="0" fontId="20" fillId="0" borderId="42" xfId="0" applyFont="1" applyBorder="1" applyAlignment="1" applyProtection="1">
      <alignment horizontal="left" vertical="center" wrapText="1" indent="2"/>
      <protection hidden="1"/>
    </xf>
    <xf numFmtId="0" fontId="18" fillId="0" borderId="45" xfId="0" applyFont="1" applyBorder="1" applyAlignment="1" applyProtection="1">
      <alignment horizontal="center" vertical="center" wrapText="1"/>
      <protection hidden="1"/>
    </xf>
    <xf numFmtId="3" fontId="37" fillId="0" borderId="42" xfId="0" applyNumberFormat="1" applyFont="1" applyBorder="1" applyAlignment="1" applyProtection="1">
      <alignment horizontal="center" vertical="center" shrinkToFit="1"/>
      <protection hidden="1"/>
    </xf>
    <xf numFmtId="3" fontId="37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5" xfId="0" applyFont="1" applyBorder="1" applyAlignment="1" applyProtection="1">
      <alignment horizontal="left" vertical="center" wrapText="1" indent="2"/>
      <protection hidden="1"/>
    </xf>
    <xf numFmtId="0" fontId="20" fillId="0" borderId="46" xfId="0" applyFont="1" applyBorder="1" applyAlignment="1" applyProtection="1">
      <alignment horizontal="center" vertical="center" wrapText="1"/>
      <protection hidden="1"/>
    </xf>
    <xf numFmtId="3" fontId="37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06" xfId="0" applyFont="1" applyBorder="1" applyAlignment="1" applyProtection="1">
      <alignment horizontal="left" vertical="center" wrapText="1" indent="2"/>
      <protection hidden="1"/>
    </xf>
    <xf numFmtId="3" fontId="37" fillId="0" borderId="106" xfId="0" applyNumberFormat="1" applyFont="1" applyBorder="1" applyAlignment="1" applyProtection="1">
      <alignment horizontal="center" vertical="center" shrinkToFit="1"/>
      <protection hidden="1"/>
    </xf>
    <xf numFmtId="3" fontId="37" fillId="2" borderId="105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106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Alignment="1" applyProtection="1">
      <alignment vertical="center" wrapText="1"/>
      <protection hidden="1"/>
    </xf>
    <xf numFmtId="0" fontId="48" fillId="0" borderId="125" xfId="0" applyFont="1" applyBorder="1" applyAlignment="1" applyProtection="1">
      <alignment horizontal="center" vertical="center" wrapText="1"/>
      <protection hidden="1"/>
    </xf>
    <xf numFmtId="3" fontId="60" fillId="0" borderId="0" xfId="0" applyNumberFormat="1" applyFont="1" applyAlignment="1" applyProtection="1">
      <alignment horizontal="center" vertical="center" shrinkToFit="1"/>
      <protection hidden="1"/>
    </xf>
    <xf numFmtId="3" fontId="60" fillId="0" borderId="81" xfId="0" applyNumberFormat="1" applyFont="1" applyBorder="1" applyAlignment="1" applyProtection="1">
      <alignment horizontal="center" vertical="center" shrinkToFit="1"/>
      <protection hidden="1"/>
    </xf>
    <xf numFmtId="0" fontId="20" fillId="0" borderId="107" xfId="0" applyFont="1" applyBorder="1" applyAlignment="1" applyProtection="1">
      <alignment horizontal="center" vertical="center" wrapText="1"/>
      <protection hidden="1"/>
    </xf>
    <xf numFmtId="0" fontId="20" fillId="0" borderId="45" xfId="0" applyFont="1" applyBorder="1" applyAlignment="1" applyProtection="1">
      <alignment horizontal="center" vertical="center" wrapText="1"/>
      <protection hidden="1"/>
    </xf>
    <xf numFmtId="0" fontId="20" fillId="0" borderId="189" xfId="0" applyFont="1" applyBorder="1" applyAlignment="1" applyProtection="1">
      <alignment horizontal="center" vertical="center" wrapText="1"/>
      <protection hidden="1"/>
    </xf>
    <xf numFmtId="3" fontId="60" fillId="0" borderId="70" xfId="0" applyNumberFormat="1" applyFont="1" applyBorder="1" applyAlignment="1" applyProtection="1">
      <alignment horizontal="center" vertical="center" shrinkToFit="1"/>
      <protection hidden="1"/>
    </xf>
    <xf numFmtId="0" fontId="22" fillId="0" borderId="45" xfId="0" applyFont="1" applyBorder="1" applyAlignment="1" applyProtection="1">
      <alignment horizontal="center" vertical="center" wrapText="1"/>
      <protection hidden="1"/>
    </xf>
    <xf numFmtId="0" fontId="22" fillId="0" borderId="45" xfId="0" applyFont="1" applyBorder="1" applyAlignment="1" applyProtection="1">
      <alignment horizontal="center" vertical="center"/>
      <protection hidden="1"/>
    </xf>
    <xf numFmtId="0" fontId="22" fillId="0" borderId="106" xfId="0" applyFont="1" applyBorder="1" applyAlignment="1" applyProtection="1">
      <alignment horizontal="left" vertical="center" indent="2"/>
      <protection hidden="1"/>
    </xf>
    <xf numFmtId="0" fontId="22" fillId="0" borderId="189" xfId="0" applyFont="1" applyBorder="1" applyAlignment="1" applyProtection="1">
      <alignment horizontal="center" vertical="center"/>
      <protection hidden="1"/>
    </xf>
    <xf numFmtId="3" fontId="37" fillId="0" borderId="55" xfId="0" applyNumberFormat="1" applyFont="1" applyBorder="1" applyAlignment="1" applyProtection="1">
      <alignment horizontal="center" vertical="center" shrinkToFit="1"/>
      <protection hidden="1"/>
    </xf>
    <xf numFmtId="0" fontId="63" fillId="0" borderId="190" xfId="0" applyFont="1" applyBorder="1" applyAlignment="1" applyProtection="1">
      <alignment horizontal="left" vertical="center" wrapText="1"/>
      <protection hidden="1"/>
    </xf>
    <xf numFmtId="0" fontId="64" fillId="0" borderId="191" xfId="0" applyFont="1" applyBorder="1" applyAlignment="1" applyProtection="1">
      <alignment horizontal="center" vertical="center" wrapText="1"/>
      <protection hidden="1"/>
    </xf>
    <xf numFmtId="3" fontId="37" fillId="0" borderId="190" xfId="0" applyNumberFormat="1" applyFont="1" applyBorder="1" applyAlignment="1" applyProtection="1">
      <alignment horizontal="center" vertical="center" shrinkToFit="1"/>
      <protection hidden="1"/>
    </xf>
    <xf numFmtId="3" fontId="37" fillId="2" borderId="192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190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horizont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vertical="center" wrapText="1"/>
      <protection hidden="1"/>
    </xf>
    <xf numFmtId="0" fontId="45" fillId="0" borderId="0" xfId="0" applyFont="1" applyAlignment="1" applyProtection="1">
      <alignment horizontal="center"/>
      <protection hidden="1"/>
    </xf>
    <xf numFmtId="0" fontId="56" fillId="0" borderId="0" xfId="0" applyFont="1" applyAlignment="1" applyProtection="1">
      <alignment vertical="center" wrapText="1"/>
      <protection hidden="1"/>
    </xf>
    <xf numFmtId="0" fontId="39" fillId="0" borderId="0" xfId="0" applyFont="1" applyAlignment="1">
      <alignment vertical="center" wrapText="1"/>
    </xf>
    <xf numFmtId="0" fontId="40" fillId="0" borderId="27" xfId="0" applyFont="1" applyBorder="1" applyAlignment="1" applyProtection="1">
      <alignment horizontal="left" vertical="center"/>
      <protection hidden="1"/>
    </xf>
    <xf numFmtId="0" fontId="40" fillId="0" borderId="27" xfId="0" applyFont="1" applyBorder="1" applyAlignment="1" applyProtection="1">
      <alignment horizontal="left" vertical="center" indent="5"/>
      <protection hidden="1"/>
    </xf>
    <xf numFmtId="0" fontId="45" fillId="0" borderId="182" xfId="0" applyFont="1" applyBorder="1" applyAlignment="1" applyProtection="1">
      <alignment horizontal="center" vertical="center" wrapText="1"/>
      <protection hidden="1"/>
    </xf>
    <xf numFmtId="0" fontId="32" fillId="0" borderId="11" xfId="0" applyFont="1" applyBorder="1" applyAlignment="1" applyProtection="1">
      <alignment horizontal="center" vertical="center" wrapText="1"/>
      <protection hidden="1"/>
    </xf>
    <xf numFmtId="0" fontId="32" fillId="0" borderId="27" xfId="0" applyFont="1" applyBorder="1" applyAlignment="1" applyProtection="1">
      <alignment horizontal="center" vertical="center" wrapText="1"/>
      <protection hidden="1"/>
    </xf>
    <xf numFmtId="0" fontId="68" fillId="0" borderId="22" xfId="0" applyFont="1" applyBorder="1" applyAlignment="1" applyProtection="1">
      <alignment horizontal="left" vertical="center" wrapText="1"/>
      <protection hidden="1"/>
    </xf>
    <xf numFmtId="0" fontId="68" fillId="0" borderId="24" xfId="0" applyFont="1" applyBorder="1" applyAlignment="1" applyProtection="1">
      <alignment horizontal="left" vertical="center" wrapText="1"/>
      <protection hidden="1"/>
    </xf>
    <xf numFmtId="3" fontId="37" fillId="0" borderId="23" xfId="0" applyNumberFormat="1" applyFont="1" applyBorder="1" applyAlignment="1" applyProtection="1">
      <alignment horizontal="center" vertical="center" shrinkToFit="1"/>
      <protection hidden="1"/>
    </xf>
    <xf numFmtId="3" fontId="37" fillId="0" borderId="82" xfId="0" applyNumberFormat="1" applyFont="1" applyBorder="1" applyAlignment="1" applyProtection="1">
      <alignment horizontal="center" vertical="center" shrinkToFit="1"/>
      <protection hidden="1"/>
    </xf>
    <xf numFmtId="3" fontId="37" fillId="0" borderId="22" xfId="0" applyNumberFormat="1" applyFont="1" applyBorder="1" applyAlignment="1" applyProtection="1">
      <alignment horizontal="center" vertical="center" shrinkToFit="1"/>
      <protection hidden="1"/>
    </xf>
    <xf numFmtId="0" fontId="32" fillId="0" borderId="0" xfId="0" applyFont="1" applyAlignment="1" applyProtection="1">
      <alignment horizontal="left" vertical="center" wrapText="1" indent="2"/>
      <protection hidden="1"/>
    </xf>
    <xf numFmtId="0" fontId="48" fillId="0" borderId="187" xfId="0" applyFont="1" applyBorder="1" applyAlignment="1" applyProtection="1">
      <alignment horizontal="left" vertical="center" wrapText="1" indent="2"/>
      <protection hidden="1"/>
    </xf>
    <xf numFmtId="3" fontId="37" fillId="2" borderId="0" xfId="0" applyNumberFormat="1" applyFont="1" applyFill="1" applyAlignment="1" applyProtection="1">
      <alignment horizontal="center" vertical="center" shrinkToFit="1"/>
      <protection locked="0"/>
    </xf>
    <xf numFmtId="0" fontId="32" fillId="0" borderId="62" xfId="0" applyFont="1" applyBorder="1" applyAlignment="1" applyProtection="1">
      <alignment horizontal="left" vertical="center" wrapText="1" indent="2"/>
      <protection hidden="1"/>
    </xf>
    <xf numFmtId="0" fontId="48" fillId="0" borderId="152" xfId="0" applyFont="1" applyBorder="1" applyAlignment="1" applyProtection="1">
      <alignment horizontal="left" vertical="center" wrapText="1" indent="2"/>
      <protection hidden="1"/>
    </xf>
    <xf numFmtId="3" fontId="37" fillId="0" borderId="64" xfId="0" applyNumberFormat="1" applyFont="1" applyBorder="1" applyAlignment="1" applyProtection="1">
      <alignment horizontal="center" vertical="center" shrinkToFit="1"/>
      <protection hidden="1"/>
    </xf>
    <xf numFmtId="3" fontId="37" fillId="2" borderId="61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27" xfId="0" applyFont="1" applyBorder="1" applyAlignment="1" applyProtection="1">
      <alignment horizontal="left" vertical="center" wrapText="1" indent="2"/>
      <protection hidden="1"/>
    </xf>
    <xf numFmtId="0" fontId="48" fillId="0" borderId="153" xfId="0" applyFont="1" applyBorder="1" applyAlignment="1" applyProtection="1">
      <alignment horizontal="left" vertical="center" wrapText="1" indent="2"/>
      <protection hidden="1"/>
    </xf>
    <xf numFmtId="3" fontId="37" fillId="0" borderId="11" xfId="0" applyNumberFormat="1" applyFont="1" applyBorder="1" applyAlignment="1" applyProtection="1">
      <alignment horizontal="center" vertical="center" shrinkToFit="1"/>
      <protection hidden="1"/>
    </xf>
    <xf numFmtId="3" fontId="37" fillId="2" borderId="83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Alignment="1" applyProtection="1">
      <alignment vertical="top" wrapText="1"/>
      <protection hidden="1"/>
    </xf>
    <xf numFmtId="0" fontId="37" fillId="0" borderId="0" xfId="0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69" fillId="0" borderId="0" xfId="0" applyFont="1" applyAlignment="1" applyProtection="1">
      <alignment horizontal="left" vertical="center" indent="2"/>
      <protection hidden="1"/>
    </xf>
    <xf numFmtId="0" fontId="69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0" fontId="45" fillId="0" borderId="4" xfId="0" applyFont="1" applyBorder="1" applyAlignment="1" applyProtection="1">
      <alignment horizontal="center" vertical="center" wrapText="1"/>
      <protection hidden="1"/>
    </xf>
    <xf numFmtId="0" fontId="57" fillId="0" borderId="11" xfId="0" applyFont="1" applyBorder="1" applyAlignment="1" applyProtection="1">
      <alignment horizontal="center" wrapText="1"/>
      <protection hidden="1"/>
    </xf>
    <xf numFmtId="0" fontId="57" fillId="0" borderId="69" xfId="0" applyFont="1" applyBorder="1" applyAlignment="1" applyProtection="1">
      <alignment horizontal="center" wrapText="1"/>
      <protection hidden="1"/>
    </xf>
    <xf numFmtId="0" fontId="57" fillId="0" borderId="27" xfId="0" applyFont="1" applyBorder="1" applyAlignment="1" applyProtection="1">
      <alignment horizontal="center" wrapText="1"/>
      <protection hidden="1"/>
    </xf>
    <xf numFmtId="0" fontId="57" fillId="0" borderId="31" xfId="0" applyFont="1" applyBorder="1" applyAlignment="1" applyProtection="1">
      <alignment horizontal="center" wrapText="1"/>
      <protection hidden="1"/>
    </xf>
    <xf numFmtId="0" fontId="57" fillId="0" borderId="88" xfId="0" applyFont="1" applyBorder="1" applyAlignment="1" applyProtection="1">
      <alignment horizontal="center" wrapText="1"/>
      <protection hidden="1"/>
    </xf>
    <xf numFmtId="0" fontId="68" fillId="0" borderId="22" xfId="0" applyFont="1" applyBorder="1" applyAlignment="1" applyProtection="1">
      <alignment horizontal="left" vertical="center" wrapText="1" indent="1"/>
      <protection hidden="1"/>
    </xf>
    <xf numFmtId="3" fontId="37" fillId="0" borderId="29" xfId="0" applyNumberFormat="1" applyFont="1" applyBorder="1" applyAlignment="1" applyProtection="1">
      <alignment horizontal="center" vertical="center" shrinkToFit="1"/>
      <protection hidden="1"/>
    </xf>
    <xf numFmtId="3" fontId="37" fillId="0" borderId="89" xfId="0" applyNumberFormat="1" applyFont="1" applyBorder="1" applyAlignment="1" applyProtection="1">
      <alignment horizontal="center" vertical="center" shrinkToFit="1"/>
      <protection hidden="1"/>
    </xf>
    <xf numFmtId="0" fontId="32" fillId="0" borderId="62" xfId="0" applyFont="1" applyBorder="1" applyAlignment="1" applyProtection="1">
      <alignment horizontal="left" vertical="center" wrapText="1" indent="1"/>
      <protection hidden="1"/>
    </xf>
    <xf numFmtId="3" fontId="37" fillId="0" borderId="86" xfId="0" applyNumberFormat="1" applyFont="1" applyBorder="1" applyAlignment="1" applyProtection="1">
      <alignment horizontal="center" vertical="center" shrinkToFit="1"/>
      <protection hidden="1"/>
    </xf>
    <xf numFmtId="3" fontId="37" fillId="2" borderId="79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75" xfId="0" applyNumberFormat="1" applyFont="1" applyBorder="1" applyAlignment="1" applyProtection="1">
      <alignment horizontal="center" vertical="center" shrinkToFit="1"/>
      <protection hidden="1"/>
    </xf>
    <xf numFmtId="3" fontId="37" fillId="2" borderId="165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6" xfId="0" applyNumberFormat="1" applyFont="1" applyBorder="1" applyAlignment="1" applyProtection="1">
      <alignment horizontal="center" vertical="center" shrinkToFit="1"/>
      <protection hidden="1"/>
    </xf>
    <xf numFmtId="3" fontId="37" fillId="2" borderId="154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66" xfId="0" applyNumberFormat="1" applyFont="1" applyBorder="1" applyAlignment="1" applyProtection="1">
      <alignment horizontal="center" vertical="center" shrinkToFit="1"/>
      <protection hidden="1"/>
    </xf>
    <xf numFmtId="3" fontId="37" fillId="2" borderId="65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62" xfId="0" applyNumberFormat="1" applyFont="1" applyBorder="1" applyAlignment="1" applyProtection="1">
      <alignment horizontal="center" vertical="center" shrinkToFit="1"/>
      <protection hidden="1"/>
    </xf>
    <xf numFmtId="0" fontId="32" fillId="0" borderId="121" xfId="0" applyFont="1" applyBorder="1" applyAlignment="1" applyProtection="1">
      <alignment horizontal="left" vertical="center" wrapText="1" indent="1"/>
      <protection hidden="1"/>
    </xf>
    <xf numFmtId="3" fontId="37" fillId="0" borderId="119" xfId="0" applyNumberFormat="1" applyFont="1" applyBorder="1" applyAlignment="1" applyProtection="1">
      <alignment horizontal="center" vertical="center" shrinkToFit="1"/>
      <protection hidden="1"/>
    </xf>
    <xf numFmtId="3" fontId="37" fillId="0" borderId="123" xfId="0" applyNumberFormat="1" applyFont="1" applyBorder="1" applyAlignment="1" applyProtection="1">
      <alignment horizontal="center" vertical="center" shrinkToFit="1"/>
      <protection hidden="1"/>
    </xf>
    <xf numFmtId="3" fontId="37" fillId="0" borderId="166" xfId="0" applyNumberFormat="1" applyFont="1" applyBorder="1" applyAlignment="1" applyProtection="1">
      <alignment horizontal="center" vertical="center" shrinkToFit="1"/>
      <protection hidden="1"/>
    </xf>
    <xf numFmtId="3" fontId="37" fillId="0" borderId="167" xfId="0" applyNumberFormat="1" applyFont="1" applyBorder="1" applyAlignment="1" applyProtection="1">
      <alignment horizontal="center" vertical="center" shrinkToFit="1"/>
      <protection hidden="1"/>
    </xf>
    <xf numFmtId="3" fontId="37" fillId="0" borderId="34" xfId="0" applyNumberFormat="1" applyFont="1" applyBorder="1" applyAlignment="1" applyProtection="1">
      <alignment horizontal="center" vertical="center" shrinkToFit="1"/>
      <protection hidden="1"/>
    </xf>
    <xf numFmtId="3" fontId="37" fillId="0" borderId="33" xfId="0" applyNumberFormat="1" applyFont="1" applyBorder="1" applyAlignment="1" applyProtection="1">
      <alignment horizontal="center" vertical="center" shrinkToFit="1"/>
      <protection hidden="1"/>
    </xf>
    <xf numFmtId="0" fontId="34" fillId="0" borderId="45" xfId="0" applyFont="1" applyBorder="1" applyAlignment="1" applyProtection="1">
      <alignment horizontal="left" vertical="center" wrapText="1" indent="3"/>
      <protection hidden="1"/>
    </xf>
    <xf numFmtId="3" fontId="37" fillId="0" borderId="44" xfId="0" applyNumberFormat="1" applyFont="1" applyBorder="1" applyAlignment="1" applyProtection="1">
      <alignment horizontal="center" vertical="center" shrinkToFit="1"/>
      <protection hidden="1"/>
    </xf>
    <xf numFmtId="3" fontId="37" fillId="0" borderId="43" xfId="0" applyNumberFormat="1" applyFont="1" applyBorder="1" applyAlignment="1" applyProtection="1">
      <alignment horizontal="center" vertical="center" shrinkToFit="1"/>
      <protection hidden="1"/>
    </xf>
    <xf numFmtId="3" fontId="37" fillId="2" borderId="168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42" xfId="0" applyFont="1" applyBorder="1" applyAlignment="1" applyProtection="1">
      <alignment horizontal="left" vertical="center" wrapText="1" indent="3"/>
      <protection hidden="1"/>
    </xf>
    <xf numFmtId="0" fontId="34" fillId="0" borderId="156" xfId="0" applyFont="1" applyBorder="1" applyAlignment="1" applyProtection="1">
      <alignment horizontal="left" vertical="center" wrapText="1" indent="3"/>
      <protection hidden="1"/>
    </xf>
    <xf numFmtId="3" fontId="37" fillId="0" borderId="160" xfId="0" applyNumberFormat="1" applyFont="1" applyBorder="1" applyAlignment="1" applyProtection="1">
      <alignment horizontal="center" vertical="center" shrinkToFit="1"/>
      <protection hidden="1"/>
    </xf>
    <xf numFmtId="3" fontId="37" fillId="0" borderId="161" xfId="0" applyNumberFormat="1" applyFont="1" applyBorder="1" applyAlignment="1" applyProtection="1">
      <alignment horizontal="center" vertical="center" shrinkToFit="1"/>
      <protection hidden="1"/>
    </xf>
    <xf numFmtId="3" fontId="37" fillId="2" borderId="59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39" xfId="0" applyNumberFormat="1" applyFont="1" applyBorder="1" applyAlignment="1" applyProtection="1">
      <alignment horizontal="center" vertical="center" shrinkToFit="1"/>
      <protection hidden="1"/>
    </xf>
    <xf numFmtId="3" fontId="37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70" xfId="0" applyFont="1" applyBorder="1" applyAlignment="1" applyProtection="1">
      <alignment horizontal="left" vertical="center" wrapText="1" indent="1"/>
      <protection hidden="1"/>
    </xf>
    <xf numFmtId="3" fontId="37" fillId="0" borderId="87" xfId="0" applyNumberFormat="1" applyFont="1" applyBorder="1" applyAlignment="1" applyProtection="1">
      <alignment horizontal="center" vertical="center" shrinkToFit="1"/>
      <protection hidden="1"/>
    </xf>
    <xf numFmtId="3" fontId="37" fillId="0" borderId="17" xfId="0" applyNumberFormat="1" applyFont="1" applyBorder="1" applyAlignment="1" applyProtection="1">
      <alignment horizontal="center" vertical="center" shrinkToFit="1"/>
      <protection hidden="1"/>
    </xf>
    <xf numFmtId="3" fontId="37" fillId="2" borderId="170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71" xfId="0" applyNumberFormat="1" applyFont="1" applyBorder="1" applyAlignment="1" applyProtection="1">
      <alignment horizontal="center" vertical="center" shrinkToFit="1"/>
      <protection hidden="1"/>
    </xf>
    <xf numFmtId="3" fontId="37" fillId="2" borderId="172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73" xfId="0" applyNumberFormat="1" applyFont="1" applyBorder="1" applyAlignment="1" applyProtection="1">
      <alignment horizontal="center" vertical="center" shrinkToFit="1"/>
      <protection hidden="1"/>
    </xf>
    <xf numFmtId="3" fontId="37" fillId="2" borderId="169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157" xfId="0" applyFont="1" applyBorder="1" applyAlignment="1" applyProtection="1">
      <alignment horizontal="left" vertical="center" wrapText="1" indent="1"/>
      <protection hidden="1"/>
    </xf>
    <xf numFmtId="3" fontId="37" fillId="0" borderId="53" xfId="0" applyNumberFormat="1" applyFont="1" applyBorder="1" applyAlignment="1" applyProtection="1">
      <alignment horizontal="center" vertical="center" shrinkToFit="1"/>
      <protection hidden="1"/>
    </xf>
    <xf numFmtId="3" fontId="37" fillId="2" borderId="174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75" xfId="0" applyNumberFormat="1" applyFont="1" applyBorder="1" applyAlignment="1" applyProtection="1">
      <alignment horizontal="center" vertical="center" shrinkToFit="1"/>
      <protection hidden="1"/>
    </xf>
    <xf numFmtId="3" fontId="37" fillId="2" borderId="176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77" xfId="0" applyNumberFormat="1" applyFont="1" applyBorder="1" applyAlignment="1" applyProtection="1">
      <alignment horizontal="center" vertical="center" shrinkToFit="1"/>
      <protection hidden="1"/>
    </xf>
    <xf numFmtId="3" fontId="37" fillId="2" borderId="17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164" xfId="0" applyFont="1" applyBorder="1" applyAlignment="1" applyProtection="1">
      <alignment horizontal="left" vertical="center" wrapText="1" indent="1"/>
      <protection hidden="1"/>
    </xf>
    <xf numFmtId="0" fontId="32" fillId="0" borderId="152" xfId="0" applyFont="1" applyBorder="1" applyAlignment="1" applyProtection="1">
      <alignment horizontal="left" vertical="center" wrapText="1" indent="1"/>
      <protection hidden="1"/>
    </xf>
    <xf numFmtId="0" fontId="32" fillId="0" borderId="4" xfId="0" applyFont="1" applyBorder="1" applyAlignment="1" applyProtection="1">
      <alignment horizontal="left" vertical="center" wrapText="1" indent="1"/>
      <protection hidden="1"/>
    </xf>
    <xf numFmtId="3" fontId="37" fillId="0" borderId="31" xfId="0" applyNumberFormat="1" applyFont="1" applyBorder="1" applyAlignment="1" applyProtection="1">
      <alignment horizontal="center" vertical="center" shrinkToFit="1"/>
      <protection hidden="1"/>
    </xf>
    <xf numFmtId="3" fontId="37" fillId="2" borderId="60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27" xfId="0" applyNumberFormat="1" applyFont="1" applyBorder="1" applyAlignment="1" applyProtection="1">
      <alignment horizontal="center" vertical="center" shrinkToFit="1"/>
      <protection hidden="1"/>
    </xf>
    <xf numFmtId="3" fontId="37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wrapText="1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73" fillId="0" borderId="0" xfId="0" applyFont="1" applyAlignment="1" applyProtection="1">
      <alignment vertical="center" wrapText="1"/>
      <protection hidden="1"/>
    </xf>
    <xf numFmtId="0" fontId="37" fillId="0" borderId="0" xfId="0" applyFont="1" applyProtection="1">
      <protection hidden="1"/>
    </xf>
    <xf numFmtId="0" fontId="75" fillId="0" borderId="0" xfId="0" applyFont="1" applyAlignment="1" applyProtection="1">
      <alignment vertical="center" wrapText="1"/>
      <protection hidden="1"/>
    </xf>
    <xf numFmtId="0" fontId="75" fillId="0" borderId="0" xfId="0" applyFont="1" applyAlignment="1" applyProtection="1">
      <alignment vertical="center"/>
      <protection hidden="1"/>
    </xf>
    <xf numFmtId="0" fontId="76" fillId="0" borderId="0" xfId="0" applyFont="1" applyAlignment="1">
      <alignment horizontal="center" vertical="center"/>
    </xf>
    <xf numFmtId="0" fontId="57" fillId="0" borderId="132" xfId="0" applyFont="1" applyBorder="1" applyAlignment="1" applyProtection="1">
      <alignment horizontal="center" wrapText="1"/>
      <protection hidden="1"/>
    </xf>
    <xf numFmtId="3" fontId="37" fillId="0" borderId="134" xfId="0" applyNumberFormat="1" applyFont="1" applyBorder="1" applyAlignment="1" applyProtection="1">
      <alignment horizontal="center" vertical="center" shrinkToFit="1"/>
      <protection hidden="1"/>
    </xf>
    <xf numFmtId="3" fontId="37" fillId="2" borderId="16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102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44" xfId="0" applyNumberFormat="1" applyFont="1" applyBorder="1" applyAlignment="1" applyProtection="1">
      <alignment horizontal="center" vertical="center" shrinkToFit="1"/>
      <protection hidden="1"/>
    </xf>
    <xf numFmtId="3" fontId="37" fillId="2" borderId="91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38" xfId="0" applyNumberFormat="1" applyFont="1" applyBorder="1" applyAlignment="1" applyProtection="1">
      <alignment horizontal="center" vertical="center" shrinkToFit="1"/>
      <protection hidden="1"/>
    </xf>
    <xf numFmtId="3" fontId="37" fillId="0" borderId="126" xfId="0" applyNumberFormat="1" applyFont="1" applyBorder="1" applyAlignment="1" applyProtection="1">
      <alignment horizontal="center" vertical="center" shrinkToFit="1"/>
      <protection hidden="1"/>
    </xf>
    <xf numFmtId="3" fontId="37" fillId="0" borderId="121" xfId="0" applyNumberFormat="1" applyFont="1" applyBorder="1" applyAlignment="1" applyProtection="1">
      <alignment horizontal="center" vertical="center" shrinkToFit="1"/>
      <protection hidden="1"/>
    </xf>
    <xf numFmtId="3" fontId="37" fillId="0" borderId="155" xfId="0" applyNumberFormat="1" applyFont="1" applyBorder="1" applyAlignment="1" applyProtection="1">
      <alignment horizontal="center" vertical="center" shrinkToFit="1"/>
      <protection hidden="1"/>
    </xf>
    <xf numFmtId="3" fontId="37" fillId="0" borderId="158" xfId="0" applyNumberFormat="1" applyFont="1" applyBorder="1" applyAlignment="1" applyProtection="1">
      <alignment horizontal="center" vertical="center" shrinkToFit="1"/>
      <protection hidden="1"/>
    </xf>
    <xf numFmtId="3" fontId="37" fillId="0" borderId="159" xfId="0" applyNumberFormat="1" applyFont="1" applyBorder="1" applyAlignment="1" applyProtection="1">
      <alignment horizontal="center" vertical="center" shrinkToFit="1"/>
      <protection hidden="1"/>
    </xf>
    <xf numFmtId="3" fontId="37" fillId="2" borderId="56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46" xfId="0" applyNumberFormat="1" applyFont="1" applyBorder="1" applyAlignment="1" applyProtection="1">
      <alignment horizontal="center" vertical="center" shrinkToFit="1"/>
      <protection hidden="1"/>
    </xf>
    <xf numFmtId="3" fontId="37" fillId="2" borderId="129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39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162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63" xfId="0" applyNumberFormat="1" applyFont="1" applyBorder="1" applyAlignment="1" applyProtection="1">
      <alignment horizontal="center" vertical="center" shrinkToFit="1"/>
      <protection hidden="1"/>
    </xf>
    <xf numFmtId="3" fontId="37" fillId="0" borderId="71" xfId="0" applyNumberFormat="1" applyFont="1" applyBorder="1" applyAlignment="1" applyProtection="1">
      <alignment horizontal="center" vertical="center" shrinkToFit="1"/>
      <protection hidden="1"/>
    </xf>
    <xf numFmtId="3" fontId="37" fillId="0" borderId="70" xfId="0" applyNumberFormat="1" applyFont="1" applyBorder="1" applyAlignment="1" applyProtection="1">
      <alignment horizontal="center" vertical="center" shrinkToFit="1"/>
      <protection hidden="1"/>
    </xf>
    <xf numFmtId="3" fontId="37" fillId="0" borderId="47" xfId="0" applyNumberFormat="1" applyFont="1" applyBorder="1" applyAlignment="1" applyProtection="1">
      <alignment horizontal="center" vertical="center" shrinkToFit="1"/>
      <protection hidden="1"/>
    </xf>
    <xf numFmtId="3" fontId="37" fillId="0" borderId="103" xfId="0" applyNumberFormat="1" applyFont="1" applyBorder="1" applyAlignment="1" applyProtection="1">
      <alignment horizontal="center" vertical="center" shrinkToFit="1"/>
      <protection hidden="1"/>
    </xf>
    <xf numFmtId="3" fontId="37" fillId="0" borderId="145" xfId="0" applyNumberFormat="1" applyFont="1" applyBorder="1" applyAlignment="1" applyProtection="1">
      <alignment horizontal="center" vertical="center" shrinkToFit="1"/>
      <protection hidden="1"/>
    </xf>
    <xf numFmtId="3" fontId="37" fillId="2" borderId="90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36" xfId="0" applyNumberFormat="1" applyFont="1" applyBorder="1" applyAlignment="1" applyProtection="1">
      <alignment horizontal="center" vertical="center" shrinkToFit="1"/>
      <protection hidden="1"/>
    </xf>
    <xf numFmtId="3" fontId="37" fillId="2" borderId="85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84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54" xfId="0" applyNumberFormat="1" applyFont="1" applyBorder="1" applyAlignment="1" applyProtection="1">
      <alignment horizontal="center" vertical="center" shrinkToFit="1"/>
      <protection hidden="1"/>
    </xf>
    <xf numFmtId="3" fontId="37" fillId="2" borderId="104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84" xfId="0" applyNumberFormat="1" applyFont="1" applyBorder="1" applyAlignment="1" applyProtection="1">
      <alignment horizontal="center" vertical="center" shrinkToFit="1"/>
      <protection hidden="1"/>
    </xf>
    <xf numFmtId="3" fontId="37" fillId="0" borderId="147" xfId="0" applyNumberFormat="1" applyFont="1" applyBorder="1" applyAlignment="1" applyProtection="1">
      <alignment horizontal="center" vertical="center" shrinkToFit="1"/>
      <protection hidden="1"/>
    </xf>
    <xf numFmtId="3" fontId="37" fillId="0" borderId="148" xfId="0" applyNumberFormat="1" applyFont="1" applyBorder="1" applyAlignment="1" applyProtection="1">
      <alignment horizontal="center" vertical="center" shrinkToFit="1"/>
      <protection hidden="1"/>
    </xf>
    <xf numFmtId="3" fontId="37" fillId="2" borderId="88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49" xfId="0" applyNumberFormat="1" applyFont="1" applyBorder="1" applyAlignment="1" applyProtection="1">
      <alignment horizontal="center" vertical="center" shrinkToFit="1"/>
      <protection hidden="1"/>
    </xf>
    <xf numFmtId="0" fontId="78" fillId="0" borderId="0" xfId="0" applyFont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 horizontal="left" indent="5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>
      <alignment vertical="center" wrapText="1"/>
    </xf>
    <xf numFmtId="0" fontId="40" fillId="0" borderId="0" xfId="0" applyFont="1" applyAlignment="1" applyProtection="1">
      <alignment horizontal="left" vertical="center" indent="5"/>
      <protection hidden="1"/>
    </xf>
    <xf numFmtId="0" fontId="40" fillId="0" borderId="0" xfId="0" applyFont="1" applyAlignment="1" applyProtection="1">
      <alignment vertical="center" wrapText="1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0" fontId="45" fillId="0" borderId="27" xfId="0" applyFont="1" applyBorder="1" applyAlignment="1" applyProtection="1">
      <alignment horizontal="center" vertical="center" wrapText="1"/>
      <protection hidden="1"/>
    </xf>
    <xf numFmtId="0" fontId="60" fillId="0" borderId="11" xfId="0" applyFont="1" applyBorder="1" applyAlignment="1" applyProtection="1">
      <alignment horizontal="center" vertical="center" wrapText="1"/>
      <protection hidden="1"/>
    </xf>
    <xf numFmtId="0" fontId="60" fillId="0" borderId="83" xfId="0" applyFont="1" applyBorder="1" applyAlignment="1" applyProtection="1">
      <alignment horizontal="center" vertical="center" wrapText="1"/>
      <protection hidden="1"/>
    </xf>
    <xf numFmtId="0" fontId="60" fillId="0" borderId="27" xfId="0" applyFont="1" applyBorder="1" applyAlignment="1" applyProtection="1">
      <alignment horizontal="center" vertical="center" wrapText="1"/>
      <protection hidden="1"/>
    </xf>
    <xf numFmtId="0" fontId="60" fillId="0" borderId="132" xfId="0" applyFont="1" applyBorder="1" applyAlignment="1" applyProtection="1">
      <alignment horizontal="center" vertical="center" wrapText="1"/>
      <protection hidden="1"/>
    </xf>
    <xf numFmtId="0" fontId="60" fillId="0" borderId="133" xfId="0" applyFont="1" applyBorder="1" applyAlignment="1" applyProtection="1">
      <alignment horizontal="center" vertical="center" wrapText="1"/>
      <protection hidden="1"/>
    </xf>
    <xf numFmtId="0" fontId="48" fillId="0" borderId="22" xfId="0" applyFont="1" applyBorder="1" applyAlignment="1" applyProtection="1">
      <alignment horizontal="center" vertical="center" wrapText="1"/>
      <protection hidden="1"/>
    </xf>
    <xf numFmtId="3" fontId="60" fillId="0" borderId="23" xfId="0" applyNumberFormat="1" applyFont="1" applyBorder="1" applyAlignment="1" applyProtection="1">
      <alignment horizontal="center" vertical="center" shrinkToFit="1"/>
      <protection hidden="1"/>
    </xf>
    <xf numFmtId="3" fontId="60" fillId="0" borderId="82" xfId="0" applyNumberFormat="1" applyFont="1" applyBorder="1" applyAlignment="1" applyProtection="1">
      <alignment horizontal="center" vertical="center" shrinkToFit="1"/>
      <protection hidden="1"/>
    </xf>
    <xf numFmtId="3" fontId="60" fillId="0" borderId="22" xfId="0" applyNumberFormat="1" applyFont="1" applyBorder="1" applyAlignment="1" applyProtection="1">
      <alignment horizontal="center" vertical="center" shrinkToFit="1"/>
      <protection hidden="1"/>
    </xf>
    <xf numFmtId="3" fontId="60" fillId="0" borderId="134" xfId="0" applyNumberFormat="1" applyFont="1" applyBorder="1" applyAlignment="1" applyProtection="1">
      <alignment horizontal="center" vertical="center" shrinkToFit="1"/>
      <protection hidden="1"/>
    </xf>
    <xf numFmtId="3" fontId="60" fillId="0" borderId="135" xfId="0" applyNumberFormat="1" applyFont="1" applyBorder="1" applyAlignment="1" applyProtection="1">
      <alignment horizontal="center" vertical="center" shrinkToFit="1"/>
      <protection hidden="1"/>
    </xf>
    <xf numFmtId="0" fontId="60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horizontal="left" vertical="center" wrapText="1"/>
      <protection hidden="1"/>
    </xf>
    <xf numFmtId="0" fontId="81" fillId="0" borderId="0" xfId="0" applyFont="1" applyAlignment="1" applyProtection="1">
      <alignment horizontal="center" vertical="center" wrapText="1"/>
      <protection hidden="1"/>
    </xf>
    <xf numFmtId="3" fontId="37" fillId="2" borderId="137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62" xfId="0" applyFont="1" applyBorder="1" applyAlignment="1" applyProtection="1">
      <alignment horizontal="right" vertical="center"/>
      <protection hidden="1"/>
    </xf>
    <xf numFmtId="0" fontId="60" fillId="0" borderId="62" xfId="0" applyFont="1" applyBorder="1" applyAlignment="1" applyProtection="1">
      <alignment horizontal="left" vertical="center" wrapText="1"/>
      <protection hidden="1"/>
    </xf>
    <xf numFmtId="0" fontId="81" fillId="0" borderId="62" xfId="0" applyFont="1" applyBorder="1" applyAlignment="1" applyProtection="1">
      <alignment horizontal="center" vertical="center" wrapText="1"/>
      <protection hidden="1"/>
    </xf>
    <xf numFmtId="3" fontId="37" fillId="2" borderId="139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5" xfId="0" applyFont="1" applyBorder="1" applyAlignment="1" applyProtection="1">
      <alignment horizontal="right" vertical="center"/>
      <protection hidden="1"/>
    </xf>
    <xf numFmtId="0" fontId="60" fillId="0" borderId="25" xfId="0" applyFont="1" applyBorder="1" applyAlignment="1" applyProtection="1">
      <alignment horizontal="left" vertical="center" wrapText="1"/>
      <protection hidden="1"/>
    </xf>
    <xf numFmtId="0" fontId="81" fillId="0" borderId="25" xfId="0" applyFont="1" applyBorder="1" applyAlignment="1" applyProtection="1">
      <alignment horizontal="center" vertical="center" wrapText="1"/>
      <protection hidden="1"/>
    </xf>
    <xf numFmtId="3" fontId="37" fillId="0" borderId="26" xfId="0" applyNumberFormat="1" applyFont="1" applyBorder="1" applyAlignment="1" applyProtection="1">
      <alignment horizontal="center" vertical="center" shrinkToFit="1"/>
      <protection hidden="1"/>
    </xf>
    <xf numFmtId="3" fontId="37" fillId="2" borderId="92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25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40" xfId="0" applyNumberFormat="1" applyFont="1" applyBorder="1" applyAlignment="1" applyProtection="1">
      <alignment horizontal="center" vertical="center" shrinkToFit="1"/>
      <protection hidden="1"/>
    </xf>
    <xf numFmtId="3" fontId="37" fillId="2" borderId="141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25" xfId="0" applyNumberFormat="1" applyFont="1" applyBorder="1" applyAlignment="1" applyProtection="1">
      <alignment horizontal="center" vertical="center" shrinkToFit="1"/>
      <protection hidden="1"/>
    </xf>
    <xf numFmtId="0" fontId="60" fillId="0" borderId="20" xfId="0" applyFont="1" applyBorder="1" applyAlignment="1" applyProtection="1">
      <alignment horizontal="right" vertical="center"/>
      <protection hidden="1"/>
    </xf>
    <xf numFmtId="0" fontId="60" fillId="0" borderId="20" xfId="0" applyFont="1" applyBorder="1" applyAlignment="1" applyProtection="1">
      <alignment horizontal="left" vertical="center" wrapText="1"/>
      <protection hidden="1"/>
    </xf>
    <xf numFmtId="0" fontId="81" fillId="0" borderId="20" xfId="0" applyFont="1" applyBorder="1" applyAlignment="1" applyProtection="1">
      <alignment horizontal="center" vertical="center" wrapText="1"/>
      <protection hidden="1"/>
    </xf>
    <xf numFmtId="3" fontId="37" fillId="0" borderId="21" xfId="0" applyNumberFormat="1" applyFont="1" applyBorder="1" applyAlignment="1" applyProtection="1">
      <alignment horizontal="center" vertical="center" shrinkToFit="1"/>
      <protection hidden="1"/>
    </xf>
    <xf numFmtId="3" fontId="37" fillId="2" borderId="93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20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42" xfId="0" applyNumberFormat="1" applyFont="1" applyBorder="1" applyAlignment="1" applyProtection="1">
      <alignment horizontal="center" vertical="center" shrinkToFit="1"/>
      <protection hidden="1"/>
    </xf>
    <xf numFmtId="3" fontId="37" fillId="2" borderId="143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20" xfId="0" applyNumberFormat="1" applyFont="1" applyBorder="1" applyAlignment="1" applyProtection="1">
      <alignment horizontal="center" vertical="center" shrinkToFit="1"/>
      <protection hidden="1"/>
    </xf>
    <xf numFmtId="0" fontId="60" fillId="0" borderId="27" xfId="0" applyFont="1" applyBorder="1" applyAlignment="1" applyProtection="1">
      <alignment horizontal="right" vertical="center"/>
      <protection hidden="1"/>
    </xf>
    <xf numFmtId="0" fontId="60" fillId="0" borderId="27" xfId="0" applyFont="1" applyBorder="1" applyAlignment="1" applyProtection="1">
      <alignment horizontal="left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3" fontId="37" fillId="0" borderId="132" xfId="0" applyNumberFormat="1" applyFont="1" applyBorder="1" applyAlignment="1" applyProtection="1">
      <alignment horizontal="center" vertical="center" shrinkToFit="1"/>
      <protection hidden="1"/>
    </xf>
    <xf numFmtId="3" fontId="37" fillId="2" borderId="133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left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vertical="center"/>
      <protection hidden="1"/>
    </xf>
    <xf numFmtId="0" fontId="76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45" fillId="0" borderId="5" xfId="0" applyFont="1" applyBorder="1" applyAlignment="1" applyProtection="1">
      <alignment horizontal="left" vertical="center" wrapText="1"/>
      <protection hidden="1"/>
    </xf>
    <xf numFmtId="0" fontId="45" fillId="0" borderId="5" xfId="0" applyFont="1" applyBorder="1" applyAlignment="1" applyProtection="1">
      <alignment vertical="center" wrapText="1"/>
      <protection hidden="1"/>
    </xf>
    <xf numFmtId="0" fontId="63" fillId="0" borderId="76" xfId="0" applyFont="1" applyBorder="1" applyAlignment="1" applyProtection="1">
      <alignment horizontal="center" vertical="center" wrapText="1"/>
      <protection hidden="1"/>
    </xf>
    <xf numFmtId="0" fontId="32" fillId="0" borderId="74" xfId="0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60" fillId="0" borderId="28" xfId="0" applyFont="1" applyBorder="1" applyAlignment="1" applyProtection="1">
      <alignment horizontal="center" vertical="center" shrinkToFit="1"/>
      <protection hidden="1"/>
    </xf>
    <xf numFmtId="0" fontId="37" fillId="2" borderId="0" xfId="0" applyFont="1" applyFill="1" applyAlignment="1" applyProtection="1">
      <alignment horizontal="left" vertical="center" shrinkToFit="1"/>
      <protection locked="0"/>
    </xf>
    <xf numFmtId="0" fontId="37" fillId="0" borderId="0" xfId="0" applyFont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horizontal="center" vertical="center" wrapText="1"/>
      <protection hidden="1"/>
    </xf>
    <xf numFmtId="0" fontId="51" fillId="0" borderId="127" xfId="0" applyFont="1" applyBorder="1" applyAlignment="1" applyProtection="1">
      <alignment horizontal="center" vertical="center"/>
      <protection hidden="1"/>
    </xf>
    <xf numFmtId="0" fontId="37" fillId="2" borderId="17" xfId="0" applyFont="1" applyFill="1" applyBorder="1" applyAlignment="1" applyProtection="1">
      <alignment horizontal="center" vertical="center" shrinkToFit="1"/>
      <protection locked="0"/>
    </xf>
    <xf numFmtId="0" fontId="37" fillId="2" borderId="62" xfId="0" applyFont="1" applyFill="1" applyBorder="1" applyAlignment="1" applyProtection="1">
      <alignment horizontal="left" vertical="center" shrinkToFit="1"/>
      <protection locked="0"/>
    </xf>
    <xf numFmtId="0" fontId="37" fillId="0" borderId="62" xfId="0" applyFont="1" applyBorder="1" applyAlignment="1" applyProtection="1">
      <alignment horizontal="center" vertical="center" wrapText="1"/>
      <protection hidden="1"/>
    </xf>
    <xf numFmtId="0" fontId="51" fillId="0" borderId="91" xfId="0" applyFont="1" applyBorder="1" applyAlignment="1" applyProtection="1">
      <alignment horizontal="center" vertical="center"/>
      <protection hidden="1"/>
    </xf>
    <xf numFmtId="0" fontId="37" fillId="2" borderId="66" xfId="0" applyFont="1" applyFill="1" applyBorder="1" applyAlignment="1" applyProtection="1">
      <alignment horizontal="center" vertical="center" shrinkToFit="1"/>
      <protection locked="0"/>
    </xf>
    <xf numFmtId="3" fontId="37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37" fillId="2" borderId="95" xfId="0" applyFont="1" applyFill="1" applyBorder="1" applyAlignment="1" applyProtection="1">
      <alignment horizontal="left" vertical="center" shrinkToFit="1"/>
      <protection locked="0"/>
    </xf>
    <xf numFmtId="0" fontId="37" fillId="0" borderId="95" xfId="0" applyFont="1" applyBorder="1" applyAlignment="1" applyProtection="1">
      <alignment horizontal="center" vertical="center" wrapText="1"/>
      <protection hidden="1"/>
    </xf>
    <xf numFmtId="0" fontId="60" fillId="0" borderId="95" xfId="0" applyFont="1" applyBorder="1" applyAlignment="1" applyProtection="1">
      <alignment horizontal="center" vertical="center" wrapText="1"/>
      <protection hidden="1"/>
    </xf>
    <xf numFmtId="0" fontId="51" fillId="0" borderId="97" xfId="0" applyFont="1" applyBorder="1" applyAlignment="1" applyProtection="1">
      <alignment horizontal="center" vertical="center"/>
      <protection hidden="1"/>
    </xf>
    <xf numFmtId="3" fontId="37" fillId="2" borderId="98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Alignment="1" applyProtection="1">
      <alignment horizontal="center" vertical="center" wrapText="1"/>
      <protection hidden="1"/>
    </xf>
    <xf numFmtId="3" fontId="52" fillId="0" borderId="0" xfId="0" applyNumberFormat="1" applyFont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left" vertical="center" wrapText="1"/>
      <protection hidden="1"/>
    </xf>
    <xf numFmtId="0" fontId="40" fillId="0" borderId="8" xfId="0" applyFont="1" applyBorder="1" applyAlignment="1" applyProtection="1">
      <alignment horizontal="left" vertical="center"/>
      <protection hidden="1"/>
    </xf>
    <xf numFmtId="0" fontId="40" fillId="0" borderId="8" xfId="0" applyFont="1" applyBorder="1" applyAlignment="1" applyProtection="1">
      <alignment vertical="center" wrapText="1"/>
      <protection hidden="1"/>
    </xf>
    <xf numFmtId="0" fontId="60" fillId="0" borderId="183" xfId="0" applyFont="1" applyBorder="1" applyAlignment="1" applyProtection="1">
      <alignment horizontal="center" vertical="center" wrapText="1"/>
      <protection hidden="1"/>
    </xf>
    <xf numFmtId="0" fontId="60" fillId="0" borderId="184" xfId="0" applyFont="1" applyBorder="1" applyAlignment="1" applyProtection="1">
      <alignment horizontal="center" vertical="center" wrapText="1"/>
      <protection hidden="1"/>
    </xf>
    <xf numFmtId="0" fontId="60" fillId="0" borderId="185" xfId="0" applyFont="1" applyBorder="1" applyAlignment="1" applyProtection="1">
      <alignment horizontal="center" vertical="center" wrapText="1"/>
      <protection hidden="1"/>
    </xf>
    <xf numFmtId="0" fontId="68" fillId="0" borderId="0" xfId="0" applyFont="1" applyAlignment="1" applyProtection="1">
      <alignment horizontal="left" vertical="center" wrapText="1"/>
      <protection hidden="1"/>
    </xf>
    <xf numFmtId="3" fontId="37" fillId="0" borderId="180" xfId="0" applyNumberFormat="1" applyFont="1" applyBorder="1" applyAlignment="1" applyProtection="1">
      <alignment horizontal="center" vertical="center" shrinkToFit="1"/>
      <protection hidden="1"/>
    </xf>
    <xf numFmtId="3" fontId="37" fillId="0" borderId="181" xfId="0" applyNumberFormat="1" applyFont="1" applyBorder="1" applyAlignment="1" applyProtection="1">
      <alignment horizontal="center" vertical="center" shrinkToFit="1"/>
      <protection hidden="1"/>
    </xf>
    <xf numFmtId="3" fontId="37" fillId="0" borderId="18" xfId="0" applyNumberFormat="1" applyFont="1" applyBorder="1" applyAlignment="1" applyProtection="1">
      <alignment horizontal="center" vertical="center" shrinkToFit="1"/>
      <protection hidden="1"/>
    </xf>
    <xf numFmtId="0" fontId="32" fillId="0" borderId="94" xfId="0" applyFont="1" applyBorder="1" applyAlignment="1" applyProtection="1">
      <alignment horizontal="left" vertical="center" wrapText="1" indent="2"/>
      <protection hidden="1"/>
    </xf>
    <xf numFmtId="3" fontId="37" fillId="2" borderId="118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20" xfId="0" applyNumberFormat="1" applyFont="1" applyBorder="1" applyAlignment="1" applyProtection="1">
      <alignment horizontal="center" vertical="center" shrinkToFit="1"/>
      <protection hidden="1"/>
    </xf>
    <xf numFmtId="0" fontId="22" fillId="0" borderId="42" xfId="0" applyFont="1" applyBorder="1" applyAlignment="1" applyProtection="1">
      <alignment horizontal="left" vertical="center" wrapText="1" indent="5"/>
      <protection hidden="1"/>
    </xf>
    <xf numFmtId="3" fontId="37" fillId="2" borderId="13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52" xfId="0" applyNumberFormat="1" applyFont="1" applyBorder="1" applyAlignment="1" applyProtection="1">
      <alignment horizontal="center" vertical="center" shrinkToFit="1"/>
      <protection hidden="1"/>
    </xf>
    <xf numFmtId="3" fontId="37" fillId="2" borderId="117" xfId="0" applyNumberFormat="1" applyFont="1" applyFill="1" applyBorder="1" applyAlignment="1" applyProtection="1">
      <alignment horizontal="center" vertical="center" shrinkToFit="1"/>
      <protection locked="0"/>
    </xf>
    <xf numFmtId="3" fontId="37" fillId="0" borderId="13" xfId="0" applyNumberFormat="1" applyFont="1" applyBorder="1" applyAlignment="1" applyProtection="1">
      <alignment horizontal="center" vertical="center" shrinkToFit="1"/>
      <protection hidden="1"/>
    </xf>
    <xf numFmtId="0" fontId="31" fillId="0" borderId="42" xfId="0" applyFont="1" applyBorder="1" applyAlignment="1" applyProtection="1">
      <alignment horizontal="left" vertical="center" wrapText="1" indent="7"/>
      <protection hidden="1"/>
    </xf>
    <xf numFmtId="0" fontId="31" fillId="0" borderId="0" xfId="0" applyFont="1" applyAlignment="1" applyProtection="1">
      <alignment horizontal="left" vertical="center" wrapText="1" indent="7"/>
      <protection hidden="1"/>
    </xf>
    <xf numFmtId="3" fontId="37" fillId="0" borderId="108" xfId="0" applyNumberFormat="1" applyFont="1" applyBorder="1" applyAlignment="1" applyProtection="1">
      <alignment horizontal="center" vertical="center" shrinkToFit="1"/>
      <protection hidden="1"/>
    </xf>
    <xf numFmtId="3" fontId="37" fillId="2" borderId="122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115" xfId="0" applyFont="1" applyBorder="1" applyAlignment="1" applyProtection="1">
      <alignment horizontal="left" vertical="center" wrapText="1" indent="2"/>
      <protection hidden="1"/>
    </xf>
    <xf numFmtId="3" fontId="37" fillId="0" borderId="207" xfId="0" applyNumberFormat="1" applyFont="1" applyBorder="1" applyAlignment="1" applyProtection="1">
      <alignment horizontal="center" vertical="center" shrinkToFit="1"/>
      <protection hidden="1"/>
    </xf>
    <xf numFmtId="3" fontId="37" fillId="0" borderId="208" xfId="0" applyNumberFormat="1" applyFont="1" applyBorder="1" applyAlignment="1" applyProtection="1">
      <alignment horizontal="center" vertical="center" shrinkToFit="1"/>
      <protection hidden="1"/>
    </xf>
    <xf numFmtId="3" fontId="37" fillId="0" borderId="209" xfId="0" applyNumberFormat="1" applyFont="1" applyBorder="1" applyAlignment="1" applyProtection="1">
      <alignment horizontal="center" vertical="center" shrinkToFit="1"/>
      <protection hidden="1"/>
    </xf>
    <xf numFmtId="0" fontId="22" fillId="0" borderId="50" xfId="0" applyFont="1" applyBorder="1" applyAlignment="1" applyProtection="1">
      <alignment horizontal="left" vertical="center" wrapText="1" indent="5"/>
      <protection hidden="1"/>
    </xf>
    <xf numFmtId="3" fontId="37" fillId="0" borderId="48" xfId="0" applyNumberFormat="1" applyFont="1" applyBorder="1" applyAlignment="1" applyProtection="1">
      <alignment horizontal="center" vertical="center" shrinkToFit="1"/>
      <protection hidden="1"/>
    </xf>
    <xf numFmtId="3" fontId="37" fillId="2" borderId="124" xfId="0" applyNumberFormat="1" applyFont="1" applyFill="1" applyBorder="1" applyAlignment="1" applyProtection="1">
      <alignment horizontal="center" vertical="center" shrinkToFit="1"/>
      <protection locked="0"/>
    </xf>
    <xf numFmtId="3" fontId="37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right" vertical="center" wrapText="1" indent="1"/>
      <protection hidden="1"/>
    </xf>
    <xf numFmtId="0" fontId="20" fillId="0" borderId="6" xfId="0" applyFont="1" applyBorder="1" applyAlignment="1" applyProtection="1">
      <alignment vertical="center"/>
      <protection hidden="1"/>
    </xf>
    <xf numFmtId="0" fontId="20" fillId="0" borderId="27" xfId="0" applyFont="1" applyBorder="1" applyAlignment="1" applyProtection="1">
      <alignment vertical="center"/>
      <protection hidden="1"/>
    </xf>
    <xf numFmtId="0" fontId="27" fillId="0" borderId="34" xfId="0" applyFont="1" applyBorder="1" applyAlignment="1" applyProtection="1">
      <alignment horizontal="left" vertical="center" indent="1"/>
      <protection hidden="1"/>
    </xf>
    <xf numFmtId="0" fontId="42" fillId="0" borderId="216" xfId="0" applyFont="1" applyBorder="1" applyAlignment="1" applyProtection="1">
      <alignment horizontal="center" vertical="center"/>
      <protection hidden="1"/>
    </xf>
    <xf numFmtId="0" fontId="42" fillId="0" borderId="167" xfId="0" applyFont="1" applyBorder="1" applyAlignment="1" applyProtection="1">
      <alignment horizontal="center" vertical="center"/>
      <protection hidden="1"/>
    </xf>
    <xf numFmtId="0" fontId="42" fillId="2" borderId="205" xfId="0" applyFont="1" applyFill="1" applyBorder="1" applyAlignment="1" applyProtection="1">
      <alignment horizontal="center" vertical="center"/>
      <protection locked="0"/>
    </xf>
    <xf numFmtId="0" fontId="83" fillId="0" borderId="0" xfId="0" applyFont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vertical="center" wrapText="1"/>
      <protection hidden="1"/>
    </xf>
    <xf numFmtId="0" fontId="22" fillId="0" borderId="0" xfId="0" quotePrefix="1" applyFont="1" applyAlignment="1" applyProtection="1">
      <alignment horizontal="center" vertical="center"/>
      <protection hidden="1"/>
    </xf>
    <xf numFmtId="0" fontId="31" fillId="0" borderId="62" xfId="0" applyFont="1" applyBorder="1" applyAlignment="1" applyProtection="1">
      <alignment horizontal="left" vertical="center" wrapText="1" indent="3"/>
      <protection hidden="1"/>
    </xf>
    <xf numFmtId="0" fontId="84" fillId="0" borderId="0" xfId="0" applyFont="1" applyAlignment="1">
      <alignment horizontal="left" wrapText="1"/>
    </xf>
    <xf numFmtId="0" fontId="85" fillId="0" borderId="0" xfId="0" applyFont="1" applyAlignment="1" applyProtection="1">
      <alignment horizontal="right" vertical="center"/>
      <protection hidden="1"/>
    </xf>
    <xf numFmtId="0" fontId="86" fillId="0" borderId="0" xfId="0" applyFont="1" applyAlignment="1" applyProtection="1">
      <alignment horizontal="left" vertical="center"/>
      <protection hidden="1"/>
    </xf>
    <xf numFmtId="0" fontId="88" fillId="0" borderId="0" xfId="0" applyFont="1" applyAlignment="1">
      <alignment horizontal="left" vertical="center" indent="3"/>
    </xf>
    <xf numFmtId="0" fontId="89" fillId="0" borderId="0" xfId="0" applyFont="1" applyAlignment="1">
      <alignment horizontal="left" wrapText="1"/>
    </xf>
    <xf numFmtId="0" fontId="34" fillId="0" borderId="123" xfId="0" applyFont="1" applyBorder="1" applyAlignment="1" applyProtection="1">
      <alignment horizontal="left" vertical="center" wrapText="1"/>
      <protection hidden="1"/>
    </xf>
    <xf numFmtId="0" fontId="34" fillId="0" borderId="81" xfId="0" applyFont="1" applyBorder="1" applyAlignment="1" applyProtection="1">
      <alignment horizontal="left" vertical="center" wrapText="1"/>
      <protection hidden="1"/>
    </xf>
    <xf numFmtId="0" fontId="34" fillId="0" borderId="129" xfId="0" applyFont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9" fillId="7" borderId="123" xfId="0" applyFont="1" applyFill="1" applyBorder="1" applyAlignment="1" applyProtection="1">
      <alignment horizontal="center" vertical="center" wrapText="1" shrinkToFit="1"/>
      <protection hidden="1"/>
    </xf>
    <xf numFmtId="0" fontId="29" fillId="7" borderId="81" xfId="0" applyFont="1" applyFill="1" applyBorder="1" applyAlignment="1" applyProtection="1">
      <alignment horizontal="center" vertical="center" wrapText="1" shrinkToFit="1"/>
      <protection hidden="1"/>
    </xf>
    <xf numFmtId="0" fontId="29" fillId="7" borderId="129" xfId="0" applyFont="1" applyFill="1" applyBorder="1" applyAlignment="1" applyProtection="1">
      <alignment horizontal="center" vertical="center" wrapText="1" shrinkToFit="1"/>
      <protection hidden="1"/>
    </xf>
    <xf numFmtId="0" fontId="22" fillId="2" borderId="33" xfId="0" applyFont="1" applyFill="1" applyBorder="1" applyAlignment="1" applyProtection="1">
      <alignment horizontal="left" vertical="top" wrapText="1"/>
      <protection locked="0"/>
    </xf>
    <xf numFmtId="0" fontId="22" fillId="2" borderId="34" xfId="0" applyFont="1" applyFill="1" applyBorder="1" applyAlignment="1" applyProtection="1">
      <alignment horizontal="left" vertical="top" wrapText="1"/>
      <protection locked="0"/>
    </xf>
    <xf numFmtId="0" fontId="22" fillId="2" borderId="35" xfId="0" applyFont="1" applyFill="1" applyBorder="1" applyAlignment="1" applyProtection="1">
      <alignment horizontal="left" vertical="top" wrapText="1"/>
      <protection locked="0"/>
    </xf>
    <xf numFmtId="0" fontId="22" fillId="2" borderId="36" xfId="0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Alignment="1" applyProtection="1">
      <alignment horizontal="left" vertical="top" wrapText="1"/>
      <protection locked="0"/>
    </xf>
    <xf numFmtId="0" fontId="22" fillId="2" borderId="37" xfId="0" applyFont="1" applyFill="1" applyBorder="1" applyAlignment="1" applyProtection="1">
      <alignment horizontal="left" vertical="top" wrapText="1"/>
      <protection locked="0"/>
    </xf>
    <xf numFmtId="0" fontId="22" fillId="2" borderId="38" xfId="0" applyFont="1" applyFill="1" applyBorder="1" applyAlignment="1" applyProtection="1">
      <alignment horizontal="left" vertical="top" wrapText="1"/>
      <protection locked="0"/>
    </xf>
    <xf numFmtId="0" fontId="22" fillId="2" borderId="39" xfId="0" applyFont="1" applyFill="1" applyBorder="1" applyAlignment="1" applyProtection="1">
      <alignment horizontal="left" vertical="top" wrapText="1"/>
      <protection locked="0"/>
    </xf>
    <xf numFmtId="0" fontId="22" fillId="2" borderId="40" xfId="0" applyFont="1" applyFill="1" applyBorder="1" applyAlignment="1" applyProtection="1">
      <alignment horizontal="left" vertical="top" wrapText="1"/>
      <protection locked="0"/>
    </xf>
    <xf numFmtId="0" fontId="68" fillId="0" borderId="15" xfId="0" applyFont="1" applyBorder="1" applyAlignment="1" applyProtection="1">
      <alignment horizontal="right" vertical="center" wrapText="1"/>
      <protection hidden="1"/>
    </xf>
    <xf numFmtId="0" fontId="68" fillId="0" borderId="30" xfId="0" applyFont="1" applyBorder="1" applyAlignment="1" applyProtection="1">
      <alignment horizontal="right" vertical="center" wrapText="1"/>
      <protection hidden="1"/>
    </xf>
    <xf numFmtId="0" fontId="59" fillId="0" borderId="0" xfId="0" applyFont="1" applyAlignment="1" applyProtection="1">
      <alignment horizontal="center" vertical="center" wrapText="1"/>
      <protection hidden="1"/>
    </xf>
    <xf numFmtId="0" fontId="22" fillId="2" borderId="33" xfId="0" applyFont="1" applyFill="1" applyBorder="1" applyAlignment="1" applyProtection="1">
      <alignment horizontal="left" vertical="top" shrinkToFit="1"/>
      <protection locked="0"/>
    </xf>
    <xf numFmtId="0" fontId="22" fillId="2" borderId="34" xfId="0" applyFont="1" applyFill="1" applyBorder="1" applyAlignment="1" applyProtection="1">
      <alignment horizontal="left" vertical="top" shrinkToFit="1"/>
      <protection locked="0"/>
    </xf>
    <xf numFmtId="0" fontId="22" fillId="2" borderId="35" xfId="0" applyFont="1" applyFill="1" applyBorder="1" applyAlignment="1" applyProtection="1">
      <alignment horizontal="left" vertical="top" shrinkToFit="1"/>
      <protection locked="0"/>
    </xf>
    <xf numFmtId="0" fontId="22" fillId="2" borderId="36" xfId="0" applyFont="1" applyFill="1" applyBorder="1" applyAlignment="1" applyProtection="1">
      <alignment horizontal="left" vertical="top" shrinkToFit="1"/>
      <protection locked="0"/>
    </xf>
    <xf numFmtId="0" fontId="22" fillId="2" borderId="0" xfId="0" applyFont="1" applyFill="1" applyAlignment="1" applyProtection="1">
      <alignment horizontal="left" vertical="top" shrinkToFit="1"/>
      <protection locked="0"/>
    </xf>
    <xf numFmtId="0" fontId="22" fillId="2" borderId="37" xfId="0" applyFont="1" applyFill="1" applyBorder="1" applyAlignment="1" applyProtection="1">
      <alignment horizontal="left" vertical="top" shrinkToFit="1"/>
      <protection locked="0"/>
    </xf>
    <xf numFmtId="0" fontId="22" fillId="2" borderId="38" xfId="0" applyFont="1" applyFill="1" applyBorder="1" applyAlignment="1" applyProtection="1">
      <alignment horizontal="left" vertical="top" shrinkToFit="1"/>
      <protection locked="0"/>
    </xf>
    <xf numFmtId="0" fontId="22" fillId="2" borderId="39" xfId="0" applyFont="1" applyFill="1" applyBorder="1" applyAlignment="1" applyProtection="1">
      <alignment horizontal="left" vertical="top" shrinkToFit="1"/>
      <protection locked="0"/>
    </xf>
    <xf numFmtId="0" fontId="22" fillId="2" borderId="40" xfId="0" applyFont="1" applyFill="1" applyBorder="1" applyAlignment="1" applyProtection="1">
      <alignment horizontal="left" vertical="top" shrinkToFit="1"/>
      <protection locked="0"/>
    </xf>
    <xf numFmtId="0" fontId="45" fillId="0" borderId="6" xfId="0" applyFont="1" applyBorder="1" applyAlignment="1" applyProtection="1">
      <alignment horizontal="center" vertical="center" wrapText="1"/>
      <protection hidden="1"/>
    </xf>
    <xf numFmtId="0" fontId="45" fillId="0" borderId="27" xfId="0" applyFont="1" applyBorder="1" applyAlignment="1" applyProtection="1">
      <alignment horizontal="center" vertical="center" wrapText="1"/>
      <protection hidden="1"/>
    </xf>
    <xf numFmtId="0" fontId="45" fillId="0" borderId="14" xfId="0" applyFont="1" applyBorder="1" applyAlignment="1" applyProtection="1">
      <alignment horizontal="center" vertical="center" wrapText="1"/>
      <protection hidden="1"/>
    </xf>
    <xf numFmtId="0" fontId="45" fillId="0" borderId="15" xfId="0" applyFont="1" applyBorder="1" applyAlignment="1" applyProtection="1">
      <alignment horizontal="center" vertical="center" wrapText="1"/>
      <protection hidden="1"/>
    </xf>
    <xf numFmtId="0" fontId="45" fillId="0" borderId="130" xfId="0" applyFont="1" applyBorder="1" applyAlignment="1" applyProtection="1">
      <alignment horizontal="center" vertical="center" wrapText="1"/>
      <protection hidden="1"/>
    </xf>
    <xf numFmtId="0" fontId="45" fillId="0" borderId="131" xfId="0" applyFont="1" applyBorder="1" applyAlignment="1" applyProtection="1">
      <alignment horizontal="center" vertical="center" wrapText="1"/>
      <protection hidden="1"/>
    </xf>
    <xf numFmtId="0" fontId="63" fillId="0" borderId="22" xfId="0" applyFont="1" applyBorder="1" applyAlignment="1" applyProtection="1">
      <alignment horizontal="left" vertical="center" wrapText="1"/>
      <protection hidden="1"/>
    </xf>
    <xf numFmtId="0" fontId="82" fillId="0" borderId="0" xfId="0" applyFont="1" applyAlignment="1" applyProtection="1">
      <alignment horizontal="center" vertical="center" wrapText="1"/>
      <protection hidden="1"/>
    </xf>
    <xf numFmtId="0" fontId="41" fillId="0" borderId="14" xfId="0" quotePrefix="1" applyFont="1" applyBorder="1" applyAlignment="1" applyProtection="1">
      <alignment horizontal="right" vertical="center"/>
      <protection hidden="1"/>
    </xf>
    <xf numFmtId="0" fontId="41" fillId="0" borderId="15" xfId="0" applyFont="1" applyBorder="1" applyAlignment="1" applyProtection="1">
      <alignment horizontal="right" vertical="center"/>
      <protection hidden="1"/>
    </xf>
    <xf numFmtId="0" fontId="32" fillId="0" borderId="99" xfId="0" applyFont="1" applyBorder="1" applyAlignment="1" applyProtection="1">
      <alignment horizontal="center" vertical="center" wrapText="1"/>
      <protection hidden="1"/>
    </xf>
    <xf numFmtId="0" fontId="32" fillId="0" borderId="100" xfId="0" applyFont="1" applyBorder="1" applyAlignment="1" applyProtection="1">
      <alignment horizontal="center" vertical="center" wrapText="1"/>
      <protection hidden="1"/>
    </xf>
    <xf numFmtId="0" fontId="32" fillId="0" borderId="101" xfId="0" applyFont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 applyProtection="1">
      <alignment horizontal="center" vertical="center" wrapText="1"/>
      <protection hidden="1"/>
    </xf>
    <xf numFmtId="0" fontId="32" fillId="0" borderId="51" xfId="0" applyFont="1" applyBorder="1" applyAlignment="1" applyProtection="1">
      <alignment horizontal="center" vertical="center" wrapText="1"/>
      <protection hidden="1"/>
    </xf>
    <xf numFmtId="0" fontId="80" fillId="0" borderId="0" xfId="0" applyFont="1" applyAlignment="1" applyProtection="1">
      <alignment horizontal="center" vertical="center" wrapText="1"/>
      <protection hidden="1"/>
    </xf>
    <xf numFmtId="0" fontId="59" fillId="0" borderId="3" xfId="0" applyFont="1" applyBorder="1" applyAlignment="1" applyProtection="1">
      <alignment horizontal="center" vertical="center" wrapText="1"/>
      <protection hidden="1"/>
    </xf>
    <xf numFmtId="0" fontId="59" fillId="0" borderId="19" xfId="0" applyFont="1" applyBorder="1" applyAlignment="1" applyProtection="1">
      <alignment horizontal="center" vertical="center" wrapText="1"/>
      <protection hidden="1"/>
    </xf>
    <xf numFmtId="0" fontId="41" fillId="0" borderId="130" xfId="0" quotePrefix="1" applyFont="1" applyBorder="1" applyAlignment="1" applyProtection="1">
      <alignment horizontal="right" vertical="center"/>
      <protection hidden="1"/>
    </xf>
    <xf numFmtId="0" fontId="74" fillId="0" borderId="0" xfId="0" applyFont="1" applyAlignment="1" applyProtection="1">
      <alignment horizontal="center" vertical="center" wrapText="1"/>
      <protection hidden="1"/>
    </xf>
    <xf numFmtId="0" fontId="45" fillId="0" borderId="3" xfId="0" applyFont="1" applyBorder="1" applyAlignment="1" applyProtection="1">
      <alignment horizontal="center" vertical="center" wrapText="1"/>
      <protection hidden="1"/>
    </xf>
    <xf numFmtId="0" fontId="45" fillId="0" borderId="19" xfId="0" applyFont="1" applyBorder="1" applyAlignment="1" applyProtection="1">
      <alignment horizontal="center" vertical="center" wrapText="1"/>
      <protection hidden="1"/>
    </xf>
    <xf numFmtId="0" fontId="45" fillId="0" borderId="4" xfId="0" applyFont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0" fontId="20" fillId="2" borderId="33" xfId="0" applyFont="1" applyFill="1" applyBorder="1" applyAlignment="1" applyProtection="1">
      <alignment horizontal="left" vertical="top" wrapText="1"/>
      <protection locked="0"/>
    </xf>
    <xf numFmtId="0" fontId="20" fillId="2" borderId="34" xfId="0" applyFont="1" applyFill="1" applyBorder="1" applyAlignment="1" applyProtection="1">
      <alignment horizontal="left" vertical="top" wrapText="1"/>
      <protection locked="0"/>
    </xf>
    <xf numFmtId="0" fontId="20" fillId="2" borderId="35" xfId="0" applyFont="1" applyFill="1" applyBorder="1" applyAlignment="1" applyProtection="1">
      <alignment horizontal="left" vertical="top" wrapText="1"/>
      <protection locked="0"/>
    </xf>
    <xf numFmtId="0" fontId="20" fillId="2" borderId="36" xfId="0" applyFont="1" applyFill="1" applyBorder="1" applyAlignment="1" applyProtection="1">
      <alignment horizontal="left" vertical="top" wrapText="1"/>
      <protection locked="0"/>
    </xf>
    <xf numFmtId="0" fontId="20" fillId="2" borderId="0" xfId="0" applyFont="1" applyFill="1" applyAlignment="1" applyProtection="1">
      <alignment horizontal="left" vertical="top" wrapText="1"/>
      <protection locked="0"/>
    </xf>
    <xf numFmtId="0" fontId="20" fillId="2" borderId="37" xfId="0" applyFont="1" applyFill="1" applyBorder="1" applyAlignment="1" applyProtection="1">
      <alignment horizontal="left" vertical="top" wrapText="1"/>
      <protection locked="0"/>
    </xf>
    <xf numFmtId="0" fontId="20" fillId="2" borderId="38" xfId="0" applyFont="1" applyFill="1" applyBorder="1" applyAlignment="1" applyProtection="1">
      <alignment horizontal="left" vertical="top" wrapText="1"/>
      <protection locked="0"/>
    </xf>
    <xf numFmtId="0" fontId="20" fillId="2" borderId="39" xfId="0" applyFont="1" applyFill="1" applyBorder="1" applyAlignment="1" applyProtection="1">
      <alignment horizontal="left" vertical="top" wrapText="1"/>
      <protection locked="0"/>
    </xf>
    <xf numFmtId="0" fontId="20" fillId="2" borderId="4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Alignment="1" applyProtection="1">
      <alignment wrapText="1"/>
      <protection hidden="1"/>
    </xf>
    <xf numFmtId="0" fontId="67" fillId="0" borderId="0" xfId="0" applyFont="1" applyAlignment="1" applyProtection="1">
      <alignment horizontal="left" vertical="center"/>
      <protection hidden="1"/>
    </xf>
    <xf numFmtId="0" fontId="59" fillId="0" borderId="6" xfId="0" applyFont="1" applyBorder="1" applyAlignment="1" applyProtection="1">
      <alignment horizontal="center" vertical="center" wrapText="1"/>
      <protection hidden="1"/>
    </xf>
    <xf numFmtId="0" fontId="59" fillId="0" borderId="39" xfId="0" applyFont="1" applyBorder="1" applyAlignment="1" applyProtection="1">
      <alignment horizontal="center" vertical="center" wrapText="1"/>
      <protection hidden="1"/>
    </xf>
    <xf numFmtId="0" fontId="44" fillId="0" borderId="6" xfId="0" applyFont="1" applyBorder="1" applyAlignment="1" applyProtection="1">
      <alignment horizontal="center" vertical="center" wrapText="1"/>
      <protection hidden="1"/>
    </xf>
    <xf numFmtId="0" fontId="44" fillId="0" borderId="3" xfId="0" applyFont="1" applyBorder="1" applyAlignment="1" applyProtection="1">
      <alignment horizontal="center" vertical="center" wrapText="1"/>
      <protection hidden="1"/>
    </xf>
    <xf numFmtId="0" fontId="42" fillId="2" borderId="33" xfId="0" applyFont="1" applyFill="1" applyBorder="1" applyAlignment="1" applyProtection="1">
      <alignment horizontal="left" vertical="top" wrapText="1"/>
      <protection locked="0"/>
    </xf>
    <xf numFmtId="0" fontId="42" fillId="2" borderId="35" xfId="0" applyFont="1" applyFill="1" applyBorder="1" applyAlignment="1" applyProtection="1">
      <alignment horizontal="left" vertical="top" wrapText="1"/>
      <protection locked="0"/>
    </xf>
    <xf numFmtId="0" fontId="42" fillId="2" borderId="36" xfId="0" applyFont="1" applyFill="1" applyBorder="1" applyAlignment="1" applyProtection="1">
      <alignment horizontal="left" vertical="top" wrapText="1"/>
      <protection locked="0"/>
    </xf>
    <xf numFmtId="0" fontId="42" fillId="2" borderId="37" xfId="0" applyFont="1" applyFill="1" applyBorder="1" applyAlignment="1" applyProtection="1">
      <alignment horizontal="left" vertical="top" wrapText="1"/>
      <protection locked="0"/>
    </xf>
    <xf numFmtId="0" fontId="42" fillId="2" borderId="38" xfId="0" applyFont="1" applyFill="1" applyBorder="1" applyAlignment="1" applyProtection="1">
      <alignment horizontal="left" vertical="top" wrapText="1"/>
      <protection locked="0"/>
    </xf>
    <xf numFmtId="0" fontId="42" fillId="2" borderId="4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37" fillId="0" borderId="0" xfId="0" applyFont="1" applyAlignment="1" applyProtection="1">
      <alignment horizontal="left" vertical="top" wrapText="1"/>
      <protection hidden="1"/>
    </xf>
    <xf numFmtId="0" fontId="42" fillId="0" borderId="0" xfId="0" applyFont="1" applyAlignment="1">
      <alignment horizontal="left" vertical="center" wrapText="1"/>
    </xf>
    <xf numFmtId="0" fontId="51" fillId="0" borderId="36" xfId="0" applyFont="1" applyBorder="1" applyAlignment="1" applyProtection="1">
      <alignment horizontal="left" vertical="center" wrapText="1" indent="1"/>
      <protection hidden="1"/>
    </xf>
    <xf numFmtId="0" fontId="51" fillId="0" borderId="0" xfId="0" applyFont="1" applyAlignment="1" applyProtection="1">
      <alignment horizontal="left" vertical="top" wrapText="1" indent="1"/>
      <protection hidden="1"/>
    </xf>
    <xf numFmtId="0" fontId="42" fillId="2" borderId="34" xfId="0" applyFont="1" applyFill="1" applyBorder="1" applyAlignment="1" applyProtection="1">
      <alignment horizontal="left" vertical="top" wrapText="1"/>
      <protection locked="0"/>
    </xf>
    <xf numFmtId="0" fontId="42" fillId="2" borderId="0" xfId="0" applyFont="1" applyFill="1" applyAlignment="1" applyProtection="1">
      <alignment horizontal="left" vertical="top" wrapText="1"/>
      <protection locked="0"/>
    </xf>
    <xf numFmtId="0" fontId="42" fillId="2" borderId="39" xfId="0" applyFont="1" applyFill="1" applyBorder="1" applyAlignment="1" applyProtection="1">
      <alignment horizontal="left" vertical="top" wrapText="1"/>
      <protection locked="0"/>
    </xf>
    <xf numFmtId="0" fontId="44" fillId="0" borderId="3" xfId="0" applyFont="1" applyBorder="1" applyAlignment="1" applyProtection="1">
      <alignment vertical="center"/>
      <protection hidden="1"/>
    </xf>
    <xf numFmtId="0" fontId="44" fillId="0" borderId="19" xfId="0" applyFont="1" applyBorder="1" applyAlignment="1" applyProtection="1">
      <alignment vertical="center"/>
      <protection hidden="1"/>
    </xf>
    <xf numFmtId="0" fontId="45" fillId="0" borderId="9" xfId="0" applyFont="1" applyBorder="1" applyAlignment="1" applyProtection="1">
      <alignment horizontal="center" vertical="center" wrapText="1"/>
      <protection hidden="1"/>
    </xf>
    <xf numFmtId="0" fontId="45" fillId="0" borderId="128" xfId="0" applyFont="1" applyBorder="1" applyAlignment="1" applyProtection="1">
      <alignment horizontal="center" vertical="center" wrapText="1"/>
      <protection hidden="1"/>
    </xf>
    <xf numFmtId="0" fontId="45" fillId="0" borderId="32" xfId="0" applyFont="1" applyBorder="1" applyAlignment="1" applyProtection="1">
      <alignment horizontal="center" vertical="center" wrapText="1"/>
      <protection hidden="1"/>
    </xf>
    <xf numFmtId="0" fontId="27" fillId="0" borderId="194" xfId="0" applyFont="1" applyBorder="1" applyAlignment="1" applyProtection="1">
      <alignment horizontal="center" vertical="center"/>
      <protection hidden="1"/>
    </xf>
    <xf numFmtId="0" fontId="27" fillId="0" borderId="195" xfId="0" applyFont="1" applyBorder="1" applyAlignment="1" applyProtection="1">
      <alignment horizontal="center" vertical="center"/>
      <protection hidden="1"/>
    </xf>
    <xf numFmtId="0" fontId="27" fillId="0" borderId="196" xfId="0" applyFont="1" applyBorder="1" applyAlignment="1" applyProtection="1">
      <alignment horizontal="center" vertical="center"/>
      <protection hidden="1"/>
    </xf>
    <xf numFmtId="0" fontId="27" fillId="0" borderId="197" xfId="0" applyFont="1" applyBorder="1" applyAlignment="1" applyProtection="1">
      <alignment horizontal="center" vertical="center"/>
      <protection hidden="1"/>
    </xf>
    <xf numFmtId="0" fontId="27" fillId="0" borderId="198" xfId="0" applyFont="1" applyBorder="1" applyAlignment="1" applyProtection="1">
      <alignment horizontal="center" vertical="center"/>
      <protection hidden="1"/>
    </xf>
    <xf numFmtId="0" fontId="42" fillId="2" borderId="34" xfId="0" applyFont="1" applyFill="1" applyBorder="1" applyAlignment="1" applyProtection="1">
      <alignment vertical="top" wrapText="1"/>
      <protection locked="0"/>
    </xf>
    <xf numFmtId="0" fontId="42" fillId="2" borderId="35" xfId="0" applyFont="1" applyFill="1" applyBorder="1" applyAlignment="1" applyProtection="1">
      <alignment vertical="top" wrapText="1"/>
      <protection locked="0"/>
    </xf>
    <xf numFmtId="0" fontId="42" fillId="2" borderId="0" xfId="0" applyFont="1" applyFill="1" applyAlignment="1" applyProtection="1">
      <alignment vertical="top" wrapText="1"/>
      <protection locked="0"/>
    </xf>
    <xf numFmtId="0" fontId="42" fillId="2" borderId="37" xfId="0" applyFont="1" applyFill="1" applyBorder="1" applyAlignment="1" applyProtection="1">
      <alignment vertical="top" wrapText="1"/>
      <protection locked="0"/>
    </xf>
    <xf numFmtId="0" fontId="42" fillId="2" borderId="38" xfId="0" applyFont="1" applyFill="1" applyBorder="1" applyAlignment="1" applyProtection="1">
      <alignment vertical="top" wrapText="1"/>
      <protection locked="0"/>
    </xf>
    <xf numFmtId="0" fontId="42" fillId="2" borderId="39" xfId="0" applyFont="1" applyFill="1" applyBorder="1" applyAlignment="1" applyProtection="1">
      <alignment vertical="top" wrapText="1"/>
      <protection locked="0"/>
    </xf>
    <xf numFmtId="0" fontId="42" fillId="2" borderId="40" xfId="0" applyFont="1" applyFill="1" applyBorder="1" applyAlignment="1" applyProtection="1">
      <alignment vertical="top" wrapText="1"/>
      <protection locked="0"/>
    </xf>
    <xf numFmtId="0" fontId="20" fillId="0" borderId="27" xfId="0" applyFont="1" applyBorder="1" applyAlignment="1" applyProtection="1">
      <alignment horizontal="center" vertical="center"/>
      <protection hidden="1"/>
    </xf>
    <xf numFmtId="3" fontId="43" fillId="0" borderId="0" xfId="0" applyNumberFormat="1" applyFont="1" applyAlignment="1" applyProtection="1">
      <alignment horizontal="left" vertical="center" wrapText="1" shrinkToFit="1"/>
      <protection hidden="1"/>
    </xf>
  </cellXfs>
  <cellStyles count="4">
    <cellStyle name="Hipervínculo" xfId="1" builtinId="8"/>
    <cellStyle name="Normal" xfId="0" builtinId="0"/>
    <cellStyle name="Normal 2" xfId="3" xr:uid="{468B1EF7-0E30-438C-8325-F9DC83F3420F}"/>
    <cellStyle name="Texto explicativo" xfId="2" builtinId="53" customBuiltin="1"/>
  </cellStyles>
  <dxfs count="74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00B050"/>
        </left>
        <right style="dotted">
          <color rgb="FF00B050"/>
        </right>
        <top style="dotted">
          <color rgb="FF00B050"/>
        </top>
        <bottom style="dotted">
          <color rgb="FF00B05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>
          <bgColor rgb="FFFFFFCC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color rgb="FFFFFFCC"/>
      </font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rgb="FFFFFFCC"/>
      </font>
    </dxf>
    <dxf>
      <font>
        <color rgb="FFFFFFCC"/>
      </font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3366FF"/>
      <color rgb="FF0060A8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xie Brenes Vindas" refreshedDate="45356.494072106485" createdVersion="8" refreshedVersion="8" minRefreshableVersion="3" recordCount="205" xr:uid="{B9656A5D-9D98-48FF-9B64-1360CD3D7BF1}">
  <cacheSource type="worksheet">
    <worksheetSource ref="A2:X207" sheet="CENTROS"/>
  </cacheSource>
  <cacheFields count="24">
    <cacheField name="NOMBRE" numFmtId="0">
      <sharedItems count="204">
        <s v="CINDEA GREEN VALLEY"/>
        <s v="CINDEA MARIA MAZZARELLO"/>
        <s v="CINDEA SANTA ANA"/>
        <s v="CINDEA ALBERTO BRENES MORA"/>
        <s v="CINDEA SAN CARLOS"/>
        <s v="CINDEA SAN CARLOS-CAI NELSON MANDELA"/>
        <s v="CINDEA SANTA CRUZ"/>
        <s v="CINDEA CIUDAD NEILY"/>
        <s v="CINDEA CARIARI"/>
        <s v="CINDEA CARIARI-CAMPO DOS"/>
        <s v="CINDEA CARIARI-LAS PALMITAS"/>
        <s v="CINDEA CARIARI-LOS ANGELES"/>
        <s v="CINDEA CARIARI-TORTUGUERO"/>
        <s v="CINDEA UPALA"/>
        <s v="CINDEA UPALA-MEXICO"/>
        <s v="CINDEA UPALA-SAN ISIDRO"/>
        <s v="CINDEA RICARDO JIMENEZ O."/>
        <s v="CINDEA RICARDO JIMENEZ O.-CAI SAN SEBASTIAN"/>
        <s v="CINDEA RICARDO JIMENEZ O.-JUAN SANTAMARIA"/>
        <s v="CINDEA TURRIALBA"/>
        <s v="CINDEA SAN JUAN DE DIOS"/>
        <s v="CINDEA SAN JUAN DE DIOS-CAI VILMA CURLING RIVERA"/>
        <s v="CINDEA SAN JUAN DE DIOS-SAN LORENZO"/>
        <s v="CINDEA SAN JUAN DE DIOS-SAN MIGUEL"/>
        <s v="CINDEA SAN JUAN DE DIOS-SAN RAFAEL"/>
        <s v="CINDEA PURISCAL"/>
        <s v="CINDEA SAN RAFAEL-CAI ADULTO MAYOR"/>
        <s v="CINDEA SAN RAFAEL-CAI DR. GERARDO RODRIGUEZ"/>
        <s v="CINDEA SAN RAFAEL-CAI JORGE ARTURO MONTERO CASTR"/>
        <s v="CINDEA SAN RAFAEL-CAI LUIS PAULINO MORA MORA"/>
        <s v="CINDEA SAN RAFAEL-CAI OFELIA VINCENZI PEÑARANDA"/>
        <s v="CINDEA SAN RAFAEL-LA PAZ"/>
        <s v="CINDEA PUERTO VIEJO"/>
        <s v="CINDEA PUERTO VIEJO-FINCA OCHO"/>
        <s v="CINDEA PUERTO VIEJO-HUETARES"/>
        <s v="CINDEA ABANGARES"/>
        <s v="CINDEA ABANGARES-MATAPALO"/>
        <s v="CINDEA BRIBRI"/>
        <s v="CINDEA BRIBRI-CAHUITA"/>
        <s v="CINDEA BRIBRI-FINCA COSTA RICA"/>
        <s v="CINDEA 28 MILLAS"/>
        <s v="CINDEA 28 MILLAS-ESTRADA"/>
        <s v="CINDEA 28 MILLAS-LINEA B"/>
        <s v="CINDEA 28 MILLAS-LUZON"/>
        <s v="CINDEA 28 MILLAS-MATINA"/>
        <s v="CINDEA 28 MILLAS-PALACIOS"/>
        <s v="CINDEA 28 MILLAS-SAHARA"/>
        <s v="CINDEA 28 MILLAS-SANTA MARTA"/>
        <s v="CINDEA LIMON"/>
        <s v="CINDEA LIMON-CAI MARCUS GARVEY"/>
        <s v="CINDEA LIMON-LIMON 2000"/>
        <s v="CINDEA LIMON-RIO BLANCO"/>
        <s v="CINDEA LIMON-TOMAS GUARDIA"/>
        <s v="CINDEA VENECIA"/>
        <s v="CINDEA VENECIA-SANTA RITA"/>
        <s v="CINDEA JICARAL"/>
        <s v="CINDEA JICARAL-LEPANTO"/>
        <s v="CINDEA SAN FRANCISCO"/>
        <s v="CINDEA SAN FRANCISCO-LOMAS DE COCORI"/>
        <s v="CINDEA FLORIDA"/>
        <s v="CINDEA FLORIDA-ALEGRIA"/>
        <s v="CINDEA FLORIDA-GRANO DE ORO"/>
        <s v="CINDEA FLORIDA-PORTON IBERIA"/>
        <s v="CINDEA COLONIA PUNTARENAS"/>
        <s v="CINDEA NICOYA"/>
        <s v="CINDEA NICOYA-SAN ANTONIO"/>
        <s v="CINDEA GUACIMO"/>
        <s v="CINDEA GUACIMO-EL CARMEN"/>
        <s v="CINDEA GUACIMO-LA SELVA"/>
        <s v="CINDEA GUACIMO-PARISMINA"/>
        <s v="CINDEA LOS CHILES"/>
        <s v="CINDEA LOS CHILES-EL PARQUE"/>
        <s v="CINDEA HEREDIANA"/>
        <s v="CINDEA HEREDIANA-CAIRO"/>
        <s v="CINDEA HEREDIANA-EL MILANO"/>
        <s v="CINDEA HEREDIANA-EL PEJE"/>
        <s v="CINDEA HEREDIANA-GERMANIA"/>
        <s v="CINDEA LA BOMBA"/>
        <s v="CINDEA LA BOMBA-BANANITO SUR"/>
        <s v="CINDEA LA BOMBA-LA GUARIA"/>
        <s v="CINDEA LA BOMBA-PENSHURT"/>
        <s v="CINDEA LA BOMBA-SAN CLEMENTE"/>
        <s v="CINDEA COBANO"/>
        <s v="CINDEA DE PITAL"/>
        <s v="CINDEA PEJIBAYE"/>
        <s v="CINDEA MIRAMAR"/>
        <s v="CINDEA MIRAMAR-PITAHAYA"/>
        <s v="CINDEA MIRAMAR-SARDINAL"/>
        <s v="CINDEA PUNTARENAS"/>
        <s v="CINDEA PUNTARENAS-CAI 26 DE JULIO"/>
        <s v="CINDEA JUDAS"/>
        <s v="CINDEA JUDAS-CHOMES"/>
        <s v="CINDEA JUDAS-COSTA PAJAROS"/>
        <s v="CINDEA ESPARZA"/>
        <s v="CINDEA ESPARZA-VILLA NUEVA"/>
        <s v="CINDEA FLORENCIA"/>
        <s v="CINDEA FLORENCIA-PLATANAR"/>
        <s v="CINDEA FLORENCIA-SANTA CLARA"/>
        <s v="CINDEA HUACAS"/>
        <s v="CINDEA LA PERLA"/>
        <s v="CINDEA SANTA ROSA"/>
        <s v="CINDEA GUATUSO"/>
        <s v="CINDEA GUATUSO-PALENQUE TONJIBE"/>
        <s v="CINDEA SAN ISIDRO"/>
        <s v="CINDEA SAN ISIDRO-VALLE AZUL"/>
        <s v="CINDEA LA PAZ"/>
        <s v="CINDEA LA PAZ-VOLIO"/>
        <s v="CINDEA LA PAZ-ZARCERO"/>
        <s v="CINDEA RIO JIMENEZ"/>
        <s v="CINDEA RIO JIMENEZ-LOS ANGELES"/>
        <s v="CINDEA RIO JIMENEZ-SANTA MARIA"/>
        <s v="CINDEA LA RITA"/>
        <s v="CINDEA LA RITA-HUETAR"/>
        <s v="CINDEA LA RITA-LA TERESA"/>
        <s v="CINDEA LA RITA-TICABAN"/>
        <s v="CINDEA NANDAYURE"/>
        <s v="CINDEA SAN PABLO"/>
        <s v="CINDEA SAN JOAQUIN"/>
        <s v="CINDEA SAN JOAQUIN-COPAL"/>
        <s v="CINDEA PUERTO JIMENEZ"/>
        <s v="CINDEA SAN VITO"/>
        <s v="CINDEA SAN VITO-EL ROBLE"/>
        <s v="CINDEA SAN VITO-ENCUENTRO"/>
        <s v="CINDEA SAN VITO-FILA MENDEZ"/>
        <s v="CINDEA SAN VITO-LA CASONA"/>
        <s v="CINDEA PAVAS"/>
        <s v="CINDEA PAVAS-CIUDADELA DE PAVAS"/>
        <s v="CINDEA PAVAS-RINCON GRANDE"/>
        <s v="CINDEA ESCAZU"/>
        <s v="CINDEA ESCAZU-JUAN XXIII"/>
        <s v="CINDEA SAN ANTONIO DEL HUMO"/>
        <s v="CINDEA SAN ANTONIO DEL HUMO-CAI CARLOS L. FALLAS"/>
        <s v="CINDEA SAN ANTONIO DEL HUMO-EL LIMBO"/>
        <s v="CINDEA SAN ANTONIO DEL HUMO-LLANO BONITO"/>
        <s v="CINDEA SAN ANTONIO DEL HUMO-PUEBLO NUEVO"/>
        <s v="CINDEA SAN ANTONIO DEL HUMO-ROXANA"/>
        <s v="CINDEA SAN MARTIN"/>
        <s v="CINDEA SAN MARTIN-BELLA VISTA"/>
        <s v="CINDEA SAN MARTIN-CASCADAS"/>
        <s v="CINDEA SAN MARTIN-LA UNION"/>
        <s v="CINDEA PAQUERA"/>
        <s v="CINDEA SAN MIGUEL"/>
        <s v="CINDEA SURETKA"/>
        <s v="CINDEA SURETKA-CHINA KICHA"/>
        <s v="CINDEA SURETKA-KATSI"/>
        <s v="CINDEA REPUBLICA DE NICARAGUA"/>
        <s v="CINDEA CIUDAD CORTES"/>
        <s v="CINDEA CIUDAD CORTES-FINCA ALAJUELA"/>
        <s v="CINDEA CIUDAD CORTES-FINCA SEIS-ONCE"/>
        <s v="CINDEA KABAKOL"/>
        <s v="CINDEA KABAKOL-BIJAGUAL"/>
        <s v="CINDEA KABAKOL-SAN ANTONIO"/>
        <s v="CINDEA BUENOS AIRES"/>
        <s v="CINDEA BUENOS AIRES-BIOLLEY"/>
        <s v="CINDEA BUENOS AIRES-MAIZ DE LOS UVA"/>
        <s v="CINDEA BUENOS AIRES-POTRERO GRANDE"/>
        <s v="CINDEA BUENOS AIRES-VOLCAN"/>
        <s v="CINDEA MONTERREY"/>
        <s v="CINDEA PAVON"/>
        <s v="CINDEA SARDINAL"/>
        <s v="CINDEA SARDINAL-EL COCO"/>
        <s v="CINDEA BELEN CARRILLO"/>
        <s v="CINDEA BEBEDERO"/>
        <s v="CINDEA TILARAN"/>
        <s v="CINDEA TILARAN-NUEVO ARENAL"/>
        <s v="CINDEA LA PALMA"/>
        <s v="CINDEA LA PALMA-COLORADO"/>
        <s v="CINDEA LA PALMA-SAN BUENAVENTURA"/>
        <s v="CINDEA DR CLODOMIRO PICADO TWIGHT"/>
        <s v="CINDEA DR CLODOMIRO PICADO TWIGHT-JABILLOS"/>
        <s v="CINDEA DR CLODOMIRO PICADO TWIGHT-SAN JUAN NORTE"/>
        <s v="CINDEA DR CLODOMIRO PICADO TWIGHT-SANTA CRUZ"/>
        <s v="CINDEA TAYUTIC"/>
        <s v="CINDEA TAYUTIC-CANADA"/>
        <s v="CINDEA TAYUTIC-GRANO DE ORO"/>
        <s v="CINDEA TAYUTIC-SAN FRANCISCO DE TUIS"/>
        <s v="CINDEA PEJIBAYE-JUAN VIÑAS"/>
        <s v="CINDEA PEJIBAYE-TUCURRIQUE"/>
        <s v="CINDEA SAN JOSE DE UPALA"/>
        <s v="CINDEA AGUAS CLARAS"/>
        <s v="CINDEA BRASILIA"/>
        <s v="CINDEA BIJAGUA"/>
        <s v="CINDEA BIJAGUA-CANALETE"/>
        <s v="CINDEA KATIRA"/>
        <s v="CINDEA KATIRA-EL CRUCE"/>
        <s v="CINDEA KATIRA-LA UNION"/>
        <s v="CINDEA KATIRA-LLANO BONITO"/>
        <s v="CINDEA MONTES DE OCA"/>
        <s v="CINDEA CORONADO"/>
        <s v="CINDEA MORAVIA"/>
        <s v="CINDEA HOJANCHA"/>
        <s v="CINDEA NOSARA"/>
        <s v="CINDEA SAMARA"/>
        <s v="CINDEA NAKELKÄLÄ"/>
        <s v="CINDEA ALAJUELITA"/>
        <s v="CINDEA EL COCAL"/>
        <s v="CINDEA BOCA DE ARENAL"/>
        <s v="CINDEA KEKÖLDI"/>
        <s v="CINDEA SEPECUE"/>
        <s v="CINDEA MONTEVERDE"/>
        <s v="CINDEA VALVERDE VEGA"/>
        <s v="CINDEA KA BATA SIWA"/>
        <s v="CINDEA ASERRI"/>
        <s v="CINDEA ASERRI-SAN GABRIEL"/>
      </sharedItems>
    </cacheField>
    <cacheField name="CODIGO" numFmtId="0">
      <sharedItems count="92">
        <s v="0000"/>
        <s v="4827"/>
        <s v="4828"/>
        <s v="4834"/>
        <s v="4852"/>
        <s v="4873"/>
        <s v="4885"/>
        <s v="4895"/>
        <s v="4897"/>
        <s v="4911"/>
        <s v="5101"/>
        <s v="5280"/>
        <s v="5281"/>
        <s v="5282"/>
        <s v="5283"/>
        <s v="5676"/>
        <s v="5686"/>
        <s v="5687"/>
        <s v="5688"/>
        <s v="5746"/>
        <s v="5835"/>
        <s v="5888"/>
        <s v="5889"/>
        <s v="5980"/>
        <s v="6015"/>
        <s v="6221"/>
        <s v="6268"/>
        <s v="6499"/>
        <s v="6511"/>
        <s v="6513"/>
        <s v="6515"/>
        <s v="6516"/>
        <s v="6517"/>
        <s v="6518"/>
        <s v="6519"/>
        <s v="6520"/>
        <s v="6521"/>
        <s v="6522"/>
        <s v="6539"/>
        <s v="6541"/>
        <s v="6552"/>
        <s v="6572"/>
        <s v="6573"/>
        <s v="6585"/>
        <s v="6586"/>
        <s v="6587"/>
        <s v="6626"/>
        <s v="6627"/>
        <s v="6628"/>
        <s v="6629"/>
        <s v="6668"/>
        <s v="6669"/>
        <s v="6670"/>
        <s v="6671"/>
        <s v="6672"/>
        <s v="6673"/>
        <s v="6674"/>
        <s v="6675"/>
        <s v="6720"/>
        <s v="6721"/>
        <s v="6722"/>
        <s v="6723"/>
        <s v="6724"/>
        <s v="6725"/>
        <s v="6726"/>
        <s v="6727"/>
        <s v="6728"/>
        <s v="6729"/>
        <s v="6730"/>
        <s v="6731"/>
        <s v="6732"/>
        <s v="6733"/>
        <s v="6734"/>
        <s v="6735"/>
        <s v="6736"/>
        <s v="6737"/>
        <s v="6741"/>
        <s v="6797"/>
        <s v="6798"/>
        <s v="6799"/>
        <s v="6800"/>
        <s v="6801"/>
        <s v="6831"/>
        <s v="6832"/>
        <s v="6833"/>
        <s v="6843"/>
        <s v="6844"/>
        <s v="6845"/>
        <s v="6846"/>
        <s v="6847"/>
        <s v="6946"/>
        <s v="7029"/>
      </sharedItems>
    </cacheField>
    <cacheField name="PR" numFmtId="0">
      <sharedItems/>
    </cacheField>
    <cacheField name="CAN" numFmtId="0">
      <sharedItems/>
    </cacheField>
    <cacheField name="DIS" numFmtId="0">
      <sharedItems/>
    </cacheField>
    <cacheField name="pr/ca/di" numFmtId="1">
      <sharedItems/>
    </cacheField>
    <cacheField name="DEPENDENCIA" numFmtId="0">
      <sharedItems/>
    </cacheField>
    <cacheField name="ZONA" numFmtId="0">
      <sharedItems containsNonDate="0" containsString="0" containsBlank="1"/>
    </cacheField>
    <cacheField name="NIVEL" numFmtId="0">
      <sharedItems containsNonDate="0" containsString="0" containsBlank="1"/>
    </cacheField>
    <cacheField name="CODINS" numFmtId="0">
      <sharedItems/>
    </cacheField>
    <cacheField name="pertenece" numFmtId="0">
      <sharedItems/>
    </cacheField>
    <cacheField name="REGION" numFmtId="0">
      <sharedItems/>
    </cacheField>
    <cacheField name="CIRES" numFmtId="0">
      <sharedItems/>
    </cacheField>
    <cacheField name="DIREG23" numFmtId="0">
      <sharedItems containsNonDate="0" containsString="0" containsBlank="1"/>
    </cacheField>
    <cacheField name="CIRES23" numFmtId="0">
      <sharedItems containsNonDate="0" containsString="0" containsBlank="1"/>
    </cacheField>
    <cacheField name="TIPODIR" numFmtId="0">
      <sharedItems containsNonDate="0" containsString="0" containsBlank="1"/>
    </cacheField>
    <cacheField name="POBLADO" numFmtId="0">
      <sharedItems/>
    </cacheField>
    <cacheField name="CERRADA" numFmtId="0">
      <sharedItems containsNonDate="0" containsString="0" containsBlank="1"/>
    </cacheField>
    <cacheField name="DIRECTOR" numFmtId="0">
      <sharedItems containsBlank="1"/>
    </cacheField>
    <cacheField name="TELEFONO_1" numFmtId="0">
      <sharedItems containsString="0" containsBlank="1" containsNumber="1" containsInteger="1" minValue="21018325" maxValue="89707144"/>
    </cacheField>
    <cacheField name="TELEFONO_2" numFmtId="0">
      <sharedItems containsString="0" containsBlank="1" containsNumber="1" containsInteger="1" minValue="0" maxValue="89547980"/>
    </cacheField>
    <cacheField name="CORREO" numFmtId="0">
      <sharedItems containsBlank="1"/>
    </cacheField>
    <cacheField name="EXACTA" numFmtId="0">
      <sharedItems/>
    </cacheField>
    <cacheField name="CREACI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5">
  <r>
    <x v="0"/>
    <x v="0"/>
    <s v="7"/>
    <s v="02"/>
    <s v="01"/>
    <s v="7-02-01"/>
    <s v="PRIVADA"/>
    <m/>
    <m/>
    <s v="00321"/>
    <s v="*"/>
    <s v="GUAPILES"/>
    <s v="01"/>
    <m/>
    <m/>
    <m/>
    <s v="NUMANCIA"/>
    <m/>
    <s v="JOSE LUIS CORRALES CORDERO"/>
    <n v="27104827"/>
    <n v="89281049"/>
    <s v="centroeducativogreenvalley@gmail.com"/>
    <s v="800 M SUR TRIBUNALES DE JUSTICIA"/>
    <m/>
  </r>
  <r>
    <x v="1"/>
    <x v="1"/>
    <s v="1"/>
    <s v="01"/>
    <s v="08"/>
    <s v="1-01-08"/>
    <s v="PUBLICA"/>
    <m/>
    <m/>
    <s v="00042"/>
    <s v="*"/>
    <s v="SAN JOSE OESTE"/>
    <s v="01"/>
    <m/>
    <m/>
    <m/>
    <s v="DON BOSCO"/>
    <m/>
    <s v="ERICK VILLALOBOS SALAZAR"/>
    <n v="22566748"/>
    <n v="22566915"/>
    <s v="cindea.mariamazzarello@mep.go.cr"/>
    <s v="MC DONALDS PASEO COLON,100 S Y 50 OE"/>
    <m/>
  </r>
  <r>
    <x v="2"/>
    <x v="2"/>
    <s v="1"/>
    <s v="09"/>
    <s v="01"/>
    <s v="1-09-01"/>
    <s v="PUBLICA"/>
    <m/>
    <m/>
    <s v="00019"/>
    <s v="*"/>
    <s v="SAN JOSE OESTE"/>
    <s v="04"/>
    <m/>
    <m/>
    <m/>
    <s v="SANTA ANA CENTRO"/>
    <m/>
    <s v="JANS SANCHEZ SANDI"/>
    <n v="22033605"/>
    <n v="0"/>
    <s v="cindea.sanataana@mep.go.cr"/>
    <s v="INSTALACIONES EDUC. ANDRES BELLO LOPEZ"/>
    <m/>
  </r>
  <r>
    <x v="3"/>
    <x v="3"/>
    <s v="1"/>
    <s v="01"/>
    <s v="02"/>
    <s v="1-01-02"/>
    <s v="PUBLICA"/>
    <m/>
    <m/>
    <s v="00018"/>
    <s v="*"/>
    <s v="SAN JOSE OESTE"/>
    <s v="01"/>
    <m/>
    <m/>
    <m/>
    <s v="BARRIO MEXICO"/>
    <m/>
    <s v="REBECA MOLINA LOBO"/>
    <n v="22229282"/>
    <n v="0"/>
    <s v="esc.nocturnamanuelbrenes@mep.go.cr"/>
    <s v="100 E DEL BNCR, ESCUELA ARGENTINA"/>
    <m/>
  </r>
  <r>
    <x v="4"/>
    <x v="4"/>
    <s v="2"/>
    <s v="10"/>
    <s v="01"/>
    <s v="2-10-01"/>
    <s v="PUBLICA"/>
    <m/>
    <m/>
    <s v="00022"/>
    <s v="*"/>
    <s v="SAN CARLOS"/>
    <s v="03"/>
    <m/>
    <m/>
    <m/>
    <s v="SAN ROQUE"/>
    <m/>
    <s v="MAYTHE SANCHEZ SALAS"/>
    <n v="24613716"/>
    <n v="24613716"/>
    <s v="cindea.sacarlos@mep.go.cr"/>
    <s v="200 NORTE DEL MAG"/>
    <m/>
  </r>
  <r>
    <x v="5"/>
    <x v="4"/>
    <s v="2"/>
    <s v="10"/>
    <s v="01"/>
    <s v="2-10-01"/>
    <s v="PUBLICA"/>
    <m/>
    <m/>
    <s v="00319"/>
    <s v="CINDEA SAN CARLOS"/>
    <s v="SAN CARLOS"/>
    <s v="03"/>
    <m/>
    <m/>
    <m/>
    <s v="LA MARINA"/>
    <m/>
    <s v="MAYTHE SANCHEZ SALAS"/>
    <n v="24613716"/>
    <n v="24613716"/>
    <s v="cindea.sancarlos@mep.go.cr"/>
    <s v="CAI NELSON MANDELA"/>
    <m/>
  </r>
  <r>
    <x v="6"/>
    <x v="5"/>
    <s v="5"/>
    <s v="03"/>
    <s v="01"/>
    <s v="5-03-01"/>
    <s v="PUBLICA"/>
    <m/>
    <m/>
    <s v="00026"/>
    <s v="*"/>
    <s v="SANTA CRUZ"/>
    <s v="01"/>
    <m/>
    <m/>
    <m/>
    <s v="PANAMA"/>
    <m/>
    <s v="DORITA GUTIERREZ MATARRITA"/>
    <n v="26801129"/>
    <n v="26801873"/>
    <s v="cindea.santacruz@mep.go.cr"/>
    <s v="DETRAS DEL MERCADO MUNICIPAL"/>
    <m/>
  </r>
  <r>
    <x v="7"/>
    <x v="6"/>
    <s v="6"/>
    <s v="10"/>
    <s v="04"/>
    <s v="6-10-04"/>
    <s v="PUBLICA"/>
    <m/>
    <m/>
    <s v="00032"/>
    <s v="*"/>
    <s v="COTO"/>
    <s v="11"/>
    <m/>
    <m/>
    <m/>
    <s v="NARANJO DE LAUREL"/>
    <m/>
    <s v="CYNTHIA ALVARADO RAMIREZ"/>
    <n v="27766325"/>
    <n v="0"/>
    <s v="cindea.ciudadneily@mep.go.cr"/>
    <s v="300 OE DE LA DELEGACION DE LA GUARDIA RURAL"/>
    <m/>
  </r>
  <r>
    <x v="8"/>
    <x v="7"/>
    <s v="7"/>
    <s v="02"/>
    <s v="05"/>
    <s v="7-02-05"/>
    <s v="PUBLICA"/>
    <m/>
    <m/>
    <s v="00033"/>
    <s v="*"/>
    <s v="GUAPILES"/>
    <s v="03"/>
    <m/>
    <m/>
    <m/>
    <s v="LINDA VISTA"/>
    <m/>
    <s v="ILEANA VANESSA VARGAS MENA"/>
    <n v="27675744"/>
    <n v="27675744"/>
    <s v="cindea.cariaricentral@mep.go.cr"/>
    <s v="350 ESTE DEL COLONO AGROPECUARIO"/>
    <m/>
  </r>
  <r>
    <x v="9"/>
    <x v="7"/>
    <s v="7"/>
    <s v="02"/>
    <s v="05"/>
    <s v="7-02-05"/>
    <s v="PUBLICA"/>
    <m/>
    <m/>
    <s v="00265"/>
    <s v="CINDEA CARIARI"/>
    <s v="GUAPILES"/>
    <s v="03"/>
    <m/>
    <m/>
    <m/>
    <s v="CAMPO DOS"/>
    <m/>
    <s v="ILEANA VANESSA VARGAS MENA"/>
    <n v="27675744"/>
    <n v="27675744"/>
    <s v="cindea.cariaricentral@mep.go.cr"/>
    <s v="ESCUELA DE CAMPO DOS"/>
    <m/>
  </r>
  <r>
    <x v="10"/>
    <x v="7"/>
    <s v="7"/>
    <s v="02"/>
    <s v="03"/>
    <s v="7-02-03"/>
    <s v="PUBLICA"/>
    <m/>
    <m/>
    <s v="00086"/>
    <s v="CINDEA CARIARI"/>
    <s v="GUAPILES"/>
    <s v="03"/>
    <m/>
    <m/>
    <m/>
    <s v="LAS PALMITAS"/>
    <m/>
    <s v="ILEANA VANESSA VARGAS MENA"/>
    <n v="27675744"/>
    <n v="0"/>
    <s v="cindea.cariaricentral@mep.go.cr"/>
    <s v="ESCUELA LAS PALMITAS"/>
    <m/>
  </r>
  <r>
    <x v="11"/>
    <x v="7"/>
    <s v="7"/>
    <s v="02"/>
    <s v="05"/>
    <s v="7-02-05"/>
    <s v="PUBLICA"/>
    <m/>
    <m/>
    <s v="00085"/>
    <s v="CINDEA CARIARI"/>
    <s v="GUAPILES"/>
    <s v="03"/>
    <m/>
    <m/>
    <m/>
    <s v="LOS ANGELES"/>
    <m/>
    <s v="ILEANA VANESSA VARGAS MENA"/>
    <n v="27675744"/>
    <n v="27675744"/>
    <s v="cindea.cariaricentral@mep.go.cr"/>
    <s v="ESCUELA LOS ANGELES"/>
    <m/>
  </r>
  <r>
    <x v="12"/>
    <x v="7"/>
    <s v="7"/>
    <s v="02"/>
    <s v="06"/>
    <s v="7-02-06"/>
    <s v="PUBLICA"/>
    <m/>
    <m/>
    <s v="00082"/>
    <s v="CINDEA CARIARI"/>
    <s v="GUAPILES"/>
    <s v="03"/>
    <m/>
    <m/>
    <m/>
    <s v="TORTUGUERO"/>
    <m/>
    <s v="ILEANA VANESSA VARGAS MENA"/>
    <n v="27675744"/>
    <n v="27675744"/>
    <s v="cindea.cariaricentral@mep.go.cr"/>
    <s v="ESCUELA BARRA DEL TORTUGUERO"/>
    <m/>
  </r>
  <r>
    <x v="13"/>
    <x v="8"/>
    <s v="2"/>
    <s v="13"/>
    <s v="01"/>
    <s v="2-13-01"/>
    <s v="PUBLICA"/>
    <m/>
    <m/>
    <s v="00023"/>
    <s v="*"/>
    <s v="ZONA NORTE-NORTE"/>
    <s v="01"/>
    <m/>
    <m/>
    <m/>
    <s v="UPALA"/>
    <m/>
    <s v="ZAILER ALVARADO MURILLO"/>
    <n v="24700305"/>
    <n v="0"/>
    <s v="cindea.upala@mep.go.cr"/>
    <s v="FRENTE A LIBR. CRISMAR,INSTALAC. CTP UPALA"/>
    <m/>
  </r>
  <r>
    <x v="14"/>
    <x v="8"/>
    <s v="2"/>
    <s v="13"/>
    <s v="01"/>
    <s v="2-13-01"/>
    <s v="PUBLICA"/>
    <m/>
    <m/>
    <s v="00125"/>
    <s v="CINDEA UPALA"/>
    <s v="ZONA NORTE-NORTE"/>
    <s v="01"/>
    <m/>
    <m/>
    <m/>
    <s v="UPALA"/>
    <m/>
    <s v="ZAILER ALVARADO MURILLO"/>
    <n v="24700305"/>
    <n v="0"/>
    <s v="cindea.mexico@mep.go.cr"/>
    <s v="INSTALACIONES DE LA ESCUELA MEXICO"/>
    <m/>
  </r>
  <r>
    <x v="15"/>
    <x v="8"/>
    <s v="2"/>
    <s v="13"/>
    <s v="07"/>
    <s v="2-13-07"/>
    <s v="PUBLICA"/>
    <m/>
    <m/>
    <s v="00123"/>
    <s v="CINDEA UPALA"/>
    <s v="ZONA NORTE-NORTE"/>
    <s v="01"/>
    <m/>
    <m/>
    <m/>
    <s v="SAN ISIDRO"/>
    <m/>
    <s v="ZAILER ALVARADO MURILLO"/>
    <n v="24700305"/>
    <n v="0"/>
    <s v="cindea.sanisidroupala@mep.go.cr"/>
    <s v="INSTALACIONES DE ESCUELA YOLILLAL"/>
    <m/>
  </r>
  <r>
    <x v="16"/>
    <x v="9"/>
    <s v="1"/>
    <s v="01"/>
    <s v="04"/>
    <s v="1-01-04"/>
    <s v="PUBLICA"/>
    <m/>
    <m/>
    <s v="00036"/>
    <s v="*"/>
    <s v="SAN JOSE CENTRAL"/>
    <s v="01"/>
    <m/>
    <m/>
    <m/>
    <s v="CARIT"/>
    <m/>
    <s v="EDGAR VILLEGAS MORA"/>
    <n v="40806225"/>
    <n v="0"/>
    <s v="cmedja.ricardojimenezoreamuno@mep.go.cr"/>
    <s v="100 ESTE DE LA MATERNIDAD CARIT"/>
    <m/>
  </r>
  <r>
    <x v="17"/>
    <x v="9"/>
    <s v="1"/>
    <s v="01"/>
    <s v="11"/>
    <s v="1-01-11"/>
    <s v="PUBLICA"/>
    <m/>
    <m/>
    <s v="00291"/>
    <s v="CINDEA RICARDO JIMENEZ O."/>
    <s v="SAN JOSE CENTRAL"/>
    <s v="01"/>
    <m/>
    <m/>
    <m/>
    <s v="SAN SEBASTIAN"/>
    <m/>
    <s v="EDGAR VILLEGAS MORA"/>
    <n v="40803407"/>
    <n v="40806225"/>
    <s v="cmedja.ricardojimenezoreamuno@mep.go.cr"/>
    <s v="500 METROS SUR DEL HOSPITAL DE LAS MUJERES"/>
    <m/>
  </r>
  <r>
    <x v="18"/>
    <x v="9"/>
    <s v="1"/>
    <s v="18"/>
    <s v="01"/>
    <s v="1-18-01"/>
    <s v="PUBLICA"/>
    <m/>
    <m/>
    <s v="00071"/>
    <s v="CINDEA RICARDO JIMENEZ O."/>
    <s v="SAN JOSE CENTRAL"/>
    <s v="01"/>
    <m/>
    <m/>
    <m/>
    <s v="LA MISTAD"/>
    <m/>
    <s v="EDGAR VILLEGAS MORA"/>
    <n v="40803704"/>
    <n v="0"/>
    <s v="cmedja.ricardojimenezoreamuno@mep.go.cr"/>
    <s v="ESCUELA JUAN SANTAMARIA"/>
    <m/>
  </r>
  <r>
    <x v="19"/>
    <x v="10"/>
    <s v="3"/>
    <s v="05"/>
    <s v="01"/>
    <s v="3-05-01"/>
    <s v="PUBLICA"/>
    <m/>
    <m/>
    <s v="00025"/>
    <s v="*"/>
    <s v="TURRIALBA"/>
    <s v="02"/>
    <m/>
    <m/>
    <m/>
    <s v="SAN RAFAEL"/>
    <m/>
    <s v="MARCO SOLANO BRENES"/>
    <n v="25565060"/>
    <n v="25567004"/>
    <s v="cindea.turrialba@mep.go.cr"/>
    <s v="COSTADO S DEL BCR,FRENTE ANTIGUA ESTAC. FERR"/>
    <m/>
  </r>
  <r>
    <x v="20"/>
    <x v="11"/>
    <s v="1"/>
    <s v="03"/>
    <s v="03"/>
    <s v="1-03-03"/>
    <s v="PUBLICA"/>
    <m/>
    <m/>
    <s v="00041"/>
    <s v="*"/>
    <s v="DESAMPARADOS"/>
    <s v="02"/>
    <m/>
    <m/>
    <m/>
    <s v="SAN JUAN DE DIOS"/>
    <m/>
    <s v="MARLENE MORALES SANCHEZ"/>
    <n v="22190913"/>
    <n v="22190913"/>
    <s v="cindea.sanjuandedios@mep.go.cr"/>
    <s v="DE LA IGLESIA DE SAN JUAN DE DIOS 500 AL SUR"/>
    <m/>
  </r>
  <r>
    <x v="21"/>
    <x v="11"/>
    <s v="1"/>
    <s v="03"/>
    <s v="04"/>
    <s v="1-03-04"/>
    <s v="PUBLICA"/>
    <m/>
    <m/>
    <s v="00289"/>
    <s v="CINDEA SAN JUAN DE DIOS"/>
    <s v="DESAMPARADOS"/>
    <s v="02"/>
    <m/>
    <m/>
    <m/>
    <s v="SAN JUAN DE DIOS"/>
    <m/>
    <s v="MARLENE MORALES SANCHEZ"/>
    <n v="22190913"/>
    <n v="0"/>
    <s v="cindea.sanjuandedios@mep.go.cr"/>
    <s v="FRENTE A TEMPLO CATOLICA DE SAN RAFAEL ARRIBA"/>
    <m/>
  </r>
  <r>
    <x v="22"/>
    <x v="11"/>
    <s v="1"/>
    <s v="03"/>
    <s v="10"/>
    <s v="1-03-10"/>
    <s v="PUBLICA"/>
    <m/>
    <m/>
    <s v="00280"/>
    <s v="CINDEA SAN JUAN DE DIOS"/>
    <s v="DESAMPARADOS"/>
    <s v="02"/>
    <m/>
    <m/>
    <m/>
    <s v="SAN LORENZO"/>
    <m/>
    <s v="MARLENE MORALES SANCHEZ"/>
    <n v="22190913"/>
    <n v="0"/>
    <s v="cindea.sanjuandedios@mep.go.cr"/>
    <s v="DEL CTP DE DOS CERCAS 200 AL OESTE"/>
    <m/>
  </r>
  <r>
    <x v="23"/>
    <x v="11"/>
    <s v="1"/>
    <s v="03"/>
    <s v="02"/>
    <s v="1-03-02"/>
    <s v="PUBLICA"/>
    <m/>
    <m/>
    <s v="00327"/>
    <s v="CINDEA SAN JUAN DE DIOS"/>
    <s v="DESAMPARADOS"/>
    <s v="02"/>
    <m/>
    <m/>
    <m/>
    <s v="SAN MIGUEL"/>
    <m/>
    <m/>
    <m/>
    <m/>
    <m/>
    <s v="FRENTE AL DEPOSITO LAS GRAVILIAS"/>
    <m/>
  </r>
  <r>
    <x v="24"/>
    <x v="11"/>
    <s v="1"/>
    <s v="03"/>
    <s v="03"/>
    <s v="1-03-03"/>
    <s v="PUBLICA"/>
    <m/>
    <m/>
    <s v="00236"/>
    <s v="CINDEA SAN JUAN DE DIOS"/>
    <s v="DESAMPARADOS"/>
    <s v="02"/>
    <m/>
    <m/>
    <m/>
    <s v="SAN RAFAEL ABAJO"/>
    <m/>
    <s v="MARLENE MORALES SANCHEZ"/>
    <n v="22190913"/>
    <n v="0"/>
    <s v="cindea.sanjuandedios@mep.go.cr"/>
    <s v="DETRAS DE LOS HIGUERONES"/>
    <m/>
  </r>
  <r>
    <x v="25"/>
    <x v="12"/>
    <s v="1"/>
    <s v="12"/>
    <s v="03"/>
    <s v="1-12-03"/>
    <s v="PUBLICA"/>
    <m/>
    <m/>
    <s v="00038"/>
    <s v="*"/>
    <s v="PURISCAL"/>
    <s v="05"/>
    <m/>
    <m/>
    <m/>
    <s v="PALMICHAL DE ACOSTA"/>
    <m/>
    <s v="MANUEL EDUARDO JIMENEZ CAMPOS"/>
    <n v="24184409"/>
    <n v="24184409"/>
    <s v="cindea.palmichal@mep.go.cr"/>
    <s v="300 OESTE DE LA PLAZA DE DEPORTES PALMICHAL"/>
    <m/>
  </r>
  <r>
    <x v="26"/>
    <x v="13"/>
    <s v="2"/>
    <s v="01"/>
    <s v="08"/>
    <s v="2-01-08"/>
    <s v="PUBLICA"/>
    <m/>
    <m/>
    <s v="00178"/>
    <s v="*CINDEA SAN RAFAEL*"/>
    <s v="ALAJUELA"/>
    <s v="04"/>
    <m/>
    <m/>
    <m/>
    <s v="SAN RAFAEL"/>
    <m/>
    <s v="ANAYANSI JUAREZ ZUÑIGA"/>
    <n v="21029936"/>
    <n v="22019647"/>
    <s v="cindea.sanrafael@mep.go.cr"/>
    <s v="COMPLEJO PENITENCIARIO DE OCCIDENTE"/>
    <m/>
  </r>
  <r>
    <x v="27"/>
    <x v="13"/>
    <s v="2"/>
    <s v="01"/>
    <s v="08"/>
    <s v="2-01-08"/>
    <s v="PUBLICA"/>
    <m/>
    <m/>
    <s v="00153"/>
    <s v="*CINDEA SAN RAFAEL*"/>
    <s v="ALAJUELA"/>
    <s v="04"/>
    <m/>
    <m/>
    <m/>
    <s v="SAN RAFAEL OJO DE AGUA"/>
    <m/>
    <s v="ANAYANSI JUAREZ ZUÑIGA"/>
    <n v="24385087"/>
    <n v="24385087"/>
    <s v="cindea.sanrafael@mep.go.cr"/>
    <s v="ALAJUELA-SAN RAFAEL"/>
    <m/>
  </r>
  <r>
    <x v="28"/>
    <x v="13"/>
    <s v="2"/>
    <s v="01"/>
    <s v="08"/>
    <s v="2-01-08"/>
    <s v="PUBLICA"/>
    <m/>
    <m/>
    <s v="00021"/>
    <s v="*CINDEA SAN RAFAEL*"/>
    <s v="ALAJUELA"/>
    <s v="04"/>
    <m/>
    <m/>
    <m/>
    <s v="SAN RAFAEL"/>
    <m/>
    <s v="ANAYANSI JUAREZ ZUÑIGA"/>
    <n v="21029936"/>
    <n v="0"/>
    <s v="cindea.sanrafael@mep.go.cr"/>
    <s v="CENTRO PENITENCIARIO OCIDENTE"/>
    <m/>
  </r>
  <r>
    <x v="29"/>
    <x v="13"/>
    <s v="2"/>
    <s v="01"/>
    <s v="08"/>
    <s v="2-01-08"/>
    <s v="PUBLICA"/>
    <m/>
    <m/>
    <s v="00107"/>
    <s v="*CINDEA SAN RAFAEL*"/>
    <s v="ALAJUELA"/>
    <s v="04"/>
    <m/>
    <m/>
    <m/>
    <s v="SAN RAFAEL, ALAJUELA"/>
    <m/>
    <s v="ANAYANSI JUAREZ ZUÑIGA"/>
    <n v="21029613"/>
    <n v="21029936"/>
    <s v="cindea.sanrafael@mep.go.cr"/>
    <s v="COMPLEJO PENITENCIARIO OCCIDENTE"/>
    <m/>
  </r>
  <r>
    <x v="30"/>
    <x v="13"/>
    <s v="2"/>
    <s v="01"/>
    <s v="08"/>
    <s v="2-01-08"/>
    <s v="PUBLICA"/>
    <m/>
    <m/>
    <s v="00152"/>
    <s v="*CINDEA SAN RAFAEL*"/>
    <s v="ALAJUELA"/>
    <s v="04"/>
    <m/>
    <m/>
    <m/>
    <s v="SAN RAFAEL"/>
    <m/>
    <s v="ANAYANSI JUAREZ ZUÑIGA"/>
    <n v="21029936"/>
    <n v="24380743"/>
    <s v="cindea.sanrafael@mep.go.cr"/>
    <s v="COMPLEJO PENITENCIARIO DE OCCIDENTE"/>
    <m/>
  </r>
  <r>
    <x v="31"/>
    <x v="13"/>
    <s v="2"/>
    <s v="01"/>
    <s v="08"/>
    <s v="2-01-08"/>
    <s v="PUBLICA"/>
    <m/>
    <m/>
    <s v="00326"/>
    <s v="*CINDEA SAN RAFAEL*"/>
    <s v="ALAJUELA"/>
    <s v="04"/>
    <m/>
    <m/>
    <m/>
    <s v="SAN RAFAEL"/>
    <m/>
    <m/>
    <m/>
    <m/>
    <m/>
    <s v="FRENTE A PLAZA DE DEPORTES SAN RAFAEL"/>
    <m/>
  </r>
  <r>
    <x v="32"/>
    <x v="14"/>
    <s v="4"/>
    <s v="10"/>
    <s v="03"/>
    <s v="4-10-03"/>
    <s v="PUBLICA"/>
    <m/>
    <m/>
    <s v="00261"/>
    <s v="*"/>
    <s v="SARAPIQUI"/>
    <s v="04"/>
    <m/>
    <m/>
    <m/>
    <s v="TICARI"/>
    <m/>
    <s v="JUAN JOSE AGUERO CHAVEZ"/>
    <n v="27641145"/>
    <n v="27641145"/>
    <s v="cindea.puertoviejocentral@mep.go.cr"/>
    <s v="1 K ESTE DE LA ENTRADA A TICARI, HORQUETAS"/>
    <m/>
  </r>
  <r>
    <x v="33"/>
    <x v="14"/>
    <s v="4"/>
    <s v="10"/>
    <s v="03"/>
    <s v="4-10-03"/>
    <s v="PUBLICA"/>
    <m/>
    <m/>
    <s v="00039"/>
    <s v="CINDEA PUERTO VIEJO"/>
    <s v="SARAPIQUI"/>
    <s v="04"/>
    <m/>
    <m/>
    <m/>
    <s v="FINCA 8"/>
    <m/>
    <s v="JUAN JOSE AGUERO CHAVES"/>
    <n v="27641145"/>
    <n v="0"/>
    <s v="cindea.puertoviejocentral@mep.go.cr"/>
    <s v="DIAGONAL AL SALON COMUNAL DE FINCA OCHO"/>
    <m/>
  </r>
  <r>
    <x v="34"/>
    <x v="14"/>
    <s v="4"/>
    <s v="10"/>
    <s v="03"/>
    <s v="4-10-03"/>
    <s v="PUBLICA"/>
    <m/>
    <m/>
    <s v="00220"/>
    <s v="CINDEA PUERTO VIEJO"/>
    <s v="SARAPIQUI"/>
    <s v="04"/>
    <m/>
    <m/>
    <m/>
    <s v="HUETARES"/>
    <m/>
    <s v="JUAN JOSE AGUERO CHAVEZ"/>
    <n v="27641145"/>
    <n v="0"/>
    <s v="cindea.puertoviejocentral@mep.go.cr"/>
    <s v="800 M SURESTE DE LA ENTRADA A COLON. HUETARES"/>
    <m/>
  </r>
  <r>
    <x v="35"/>
    <x v="15"/>
    <s v="5"/>
    <s v="07"/>
    <s v="01"/>
    <s v="5-07-01"/>
    <s v="PUBLICA"/>
    <m/>
    <m/>
    <s v="00046"/>
    <s v="*"/>
    <s v="CAÑAS"/>
    <s v="02"/>
    <m/>
    <m/>
    <m/>
    <s v="SAO PABLO"/>
    <m/>
    <s v="MARIA ELENA RAMIREZ RAMIREZ"/>
    <n v="26620810"/>
    <n v="26620034"/>
    <s v="cindea.abangarescentral@mep.go.cr"/>
    <s v="50 MTS NORTE DEL CEMENTERIO MUNICIPAL"/>
    <m/>
  </r>
  <r>
    <x v="36"/>
    <x v="15"/>
    <s v="5"/>
    <s v="07"/>
    <s v="01"/>
    <s v="5-07-01"/>
    <s v="PUBLICA"/>
    <m/>
    <m/>
    <s v="00159"/>
    <s v="CINDEA ABANGARES"/>
    <s v="CAÑAS"/>
    <s v="02"/>
    <m/>
    <m/>
    <m/>
    <s v="MATAPALO"/>
    <m/>
    <s v="MARIA ELENA RAMIREZ RAMIREZ"/>
    <n v="26620810"/>
    <n v="0"/>
    <s v="cindea.abangarescentral@mep.go.cr"/>
    <s v="ESCUELA DE MATAPALO"/>
    <m/>
  </r>
  <r>
    <x v="37"/>
    <x v="16"/>
    <s v="7"/>
    <s v="04"/>
    <s v="01"/>
    <s v="7-04-01"/>
    <s v="PUBLICA"/>
    <m/>
    <m/>
    <s v="00044"/>
    <s v="*"/>
    <s v="SULA"/>
    <s v="01"/>
    <m/>
    <m/>
    <m/>
    <s v="BRIBRI"/>
    <m/>
    <s v="YESENIA VALVERDE CANO"/>
    <n v="27511158"/>
    <n v="27511158"/>
    <s v="cindea.bribri@mep.go.cr"/>
    <s v="FTE. IGLESIA CATOLICA, INST. ESC.LIDER BRIBRI"/>
    <m/>
  </r>
  <r>
    <x v="38"/>
    <x v="16"/>
    <s v="7"/>
    <s v="04"/>
    <s v="03"/>
    <s v="7-04-03"/>
    <s v="PUBLICA"/>
    <m/>
    <m/>
    <s v="00201"/>
    <s v="CINDEA BRIBRI"/>
    <s v="SULA"/>
    <s v="01"/>
    <m/>
    <m/>
    <m/>
    <s v="CAHUITA"/>
    <m/>
    <s v="YESSENIA VALVERDE CANO"/>
    <n v="27511158"/>
    <n v="27511158"/>
    <s v="cindea.bribri@mep.go.cr"/>
    <s v="INST. ESCUELA DE EXCELENCIA DE CAHUITA"/>
    <m/>
  </r>
  <r>
    <x v="39"/>
    <x v="16"/>
    <s v="7"/>
    <s v="04"/>
    <s v="02"/>
    <s v="7-04-02"/>
    <s v="PUBLICA"/>
    <m/>
    <m/>
    <s v="00200"/>
    <s v="CINDEA BRIBRI"/>
    <s v="SULA"/>
    <s v="01"/>
    <m/>
    <m/>
    <m/>
    <s v="SIXAOLA"/>
    <m/>
    <s v="YESENIA VALVERDE CANO"/>
    <n v="27511158"/>
    <n v="27511158"/>
    <s v="cindea.bribri@mep.go.cr"/>
    <s v="ESCUELA FINCA COSTA RICA"/>
    <m/>
  </r>
  <r>
    <x v="40"/>
    <x v="17"/>
    <s v="7"/>
    <s v="05"/>
    <s v="02"/>
    <s v="7-05-02"/>
    <s v="PUBLICA"/>
    <m/>
    <m/>
    <s v="00048"/>
    <s v="*"/>
    <s v="LIMON"/>
    <s v="09"/>
    <m/>
    <m/>
    <m/>
    <s v="28 MILLAS"/>
    <m/>
    <s v="RICARDO REYES DOBLES"/>
    <n v="64401797"/>
    <n v="0"/>
    <s v="cindea.28millascentral@mep.go.cr"/>
    <s v="COSTADO ESTE DE LA PLAZA DE DEPORTES"/>
    <m/>
  </r>
  <r>
    <x v="41"/>
    <x v="17"/>
    <s v="7"/>
    <s v="05"/>
    <s v="03"/>
    <s v="7-05-03"/>
    <s v="PUBLICA"/>
    <m/>
    <m/>
    <s v="00198"/>
    <s v="CINDEA 28 MILLAS"/>
    <s v="LIMON"/>
    <s v="09"/>
    <m/>
    <m/>
    <m/>
    <s v="ESTRADA"/>
    <m/>
    <s v="RICARDO REYES DOBLES"/>
    <n v="64401797"/>
    <n v="0"/>
    <s v="cindea.28millasestrada@gmail.com"/>
    <s v="200 M ESTE DEL PARQUE"/>
    <m/>
  </r>
  <r>
    <x v="42"/>
    <x v="17"/>
    <s v="7"/>
    <s v="05"/>
    <s v="01"/>
    <s v="7-05-01"/>
    <s v="PUBLICA"/>
    <m/>
    <m/>
    <s v="00196"/>
    <s v="CINDEA 28 MILLAS"/>
    <s v="LIMON"/>
    <s v="09"/>
    <m/>
    <m/>
    <m/>
    <s v="LINEA B"/>
    <m/>
    <s v="RICARDO REYES DOBLES"/>
    <n v="64401797"/>
    <n v="0"/>
    <s v="cindea.28millascentral@mep.go.cr"/>
    <s v="FRENTE A LA ESTACION DE RECOPE"/>
    <m/>
  </r>
  <r>
    <x v="43"/>
    <x v="17"/>
    <s v="7"/>
    <s v="05"/>
    <s v="02"/>
    <s v="7-05-02"/>
    <s v="PUBLICA"/>
    <m/>
    <m/>
    <s v="00193"/>
    <s v="CINDEA 28 MILLAS"/>
    <s v="LIMON"/>
    <s v="09"/>
    <m/>
    <m/>
    <m/>
    <s v="LUZON"/>
    <m/>
    <s v="RICARDO REYES DOBLES"/>
    <n v="64401797"/>
    <n v="0"/>
    <s v="cindea.28millascentral@mep.go.cr"/>
    <s v="INSTALACIONES DE ESCUELA DE LUZON"/>
    <m/>
  </r>
  <r>
    <x v="44"/>
    <x v="17"/>
    <s v="7"/>
    <s v="05"/>
    <s v="01"/>
    <s v="7-05-01"/>
    <s v="PUBLICA"/>
    <m/>
    <m/>
    <s v="00195"/>
    <s v="CINDEA 28 MILLAS"/>
    <s v="LIMON"/>
    <s v="09"/>
    <m/>
    <m/>
    <m/>
    <s v="MATINA"/>
    <m/>
    <s v="RICARDO REYES DOBLES"/>
    <n v="64401797"/>
    <n v="0"/>
    <s v="cindea.28millascentral@mep.go.cr"/>
    <s v="ESCUELA DE MATINA, MATINA CENTRO"/>
    <m/>
  </r>
  <r>
    <x v="45"/>
    <x v="17"/>
    <s v="7"/>
    <s v="05"/>
    <s v="03"/>
    <s v="7-05-03"/>
    <s v="PUBLICA"/>
    <m/>
    <m/>
    <s v="00197"/>
    <s v="CINDEA 28 MILLAS"/>
    <s v="LIMON"/>
    <s v="09"/>
    <m/>
    <m/>
    <m/>
    <s v="PALACIOS"/>
    <m/>
    <s v="RICARDO REYES DOBLES"/>
    <n v="64401797"/>
    <n v="0"/>
    <s v="cindea.28millascentral@mep.go.cr"/>
    <s v="ESCUELA PALACIOS"/>
    <m/>
  </r>
  <r>
    <x v="46"/>
    <x v="17"/>
    <s v="7"/>
    <s v="05"/>
    <s v="02"/>
    <s v="7-05-02"/>
    <s v="PUBLICA"/>
    <m/>
    <m/>
    <s v="00192"/>
    <s v="CINDEA 28 MILLAS"/>
    <s v="LIMON"/>
    <s v="09"/>
    <m/>
    <m/>
    <m/>
    <s v="SAHARA"/>
    <m/>
    <s v="RICARDO REYES DOBLES"/>
    <n v="64401797"/>
    <n v="0"/>
    <s v="cindea.28millascentral@mep.go.cr"/>
    <s v="ESCUELA DE SAHARA"/>
    <m/>
  </r>
  <r>
    <x v="47"/>
    <x v="17"/>
    <s v="7"/>
    <s v="05"/>
    <s v="02"/>
    <s v="7-05-02"/>
    <s v="PUBLICA"/>
    <m/>
    <m/>
    <s v="00194"/>
    <s v="CINDEA 28 MILLAS"/>
    <s v="LIMON"/>
    <s v="09"/>
    <m/>
    <m/>
    <m/>
    <s v="SANTA MARTA"/>
    <m/>
    <s v="RICARDO REYES DOBLES"/>
    <n v="64401797"/>
    <n v="0"/>
    <s v="cindea.28millascentral@mep.go.cr"/>
    <s v="ESCUELA SANTA MARTA, FRENTE SALON COMUNAL"/>
    <m/>
  </r>
  <r>
    <x v="48"/>
    <x v="18"/>
    <s v="7"/>
    <s v="01"/>
    <s v="01"/>
    <s v="7-01-01"/>
    <s v="PUBLICA"/>
    <m/>
    <m/>
    <s v="00045"/>
    <s v="*"/>
    <s v="LIMON"/>
    <s v="01"/>
    <m/>
    <m/>
    <m/>
    <s v="LIMON CENTRO"/>
    <m/>
    <s v="JACQUELINE BADILLA JARA"/>
    <n v="27584884"/>
    <n v="0"/>
    <s v="cindea.limon@mep.go.cr"/>
    <s v="LIMON CENTRO, COSTADO OESTE DE LA CATEDRAL"/>
    <m/>
  </r>
  <r>
    <x v="49"/>
    <x v="18"/>
    <s v="7"/>
    <s v="01"/>
    <s v="01"/>
    <s v="7-01-01"/>
    <s v="PUBLICA"/>
    <m/>
    <m/>
    <s v="00100"/>
    <s v="CINDEA LIMON"/>
    <s v="LIMON"/>
    <s v="01"/>
    <m/>
    <m/>
    <m/>
    <s v="LIVERPOOL"/>
    <m/>
    <s v="JACQUELINE BADILLA JARA"/>
    <n v="27584884"/>
    <n v="0"/>
    <s v="cindea.limon@mep.go.cr"/>
    <s v="CAI MARCUS GARVEY"/>
    <m/>
  </r>
  <r>
    <x v="50"/>
    <x v="18"/>
    <s v="7"/>
    <s v="01"/>
    <s v="01"/>
    <s v="7-01-01"/>
    <s v="PUBLICA"/>
    <m/>
    <m/>
    <s v="00106"/>
    <s v="CINDEA LIMON"/>
    <s v="LIMON"/>
    <s v="01"/>
    <m/>
    <m/>
    <m/>
    <s v="LIMON 2000"/>
    <m/>
    <s v="JACQUELINE BADILLA JARA"/>
    <n v="27584884"/>
    <n v="0"/>
    <s v="cindea.limon@mep.go.cr"/>
    <s v="ESCUELA ATENCION PRIORITARIA LIMON 2000"/>
    <m/>
  </r>
  <r>
    <x v="51"/>
    <x v="18"/>
    <s v="7"/>
    <s v="01"/>
    <s v="03"/>
    <s v="7-01-03"/>
    <s v="PUBLICA"/>
    <m/>
    <m/>
    <s v="00267"/>
    <s v="CINDEA LIMON"/>
    <s v="LIMON"/>
    <s v="01"/>
    <m/>
    <m/>
    <m/>
    <s v="RIO BLANCO"/>
    <m/>
    <s v="JACQUELINE BADILLA JARA"/>
    <n v="27971182"/>
    <n v="0"/>
    <s v="cindea.limon@mep.go.cr"/>
    <s v="ESCUELA RIO BLANCO"/>
    <m/>
  </r>
  <r>
    <x v="52"/>
    <x v="18"/>
    <s v="7"/>
    <s v="01"/>
    <s v="01"/>
    <s v="7-01-01"/>
    <s v="PUBLICA"/>
    <m/>
    <m/>
    <s v="00102"/>
    <s v="CINDEA LIMON"/>
    <s v="LIMON"/>
    <s v="01"/>
    <m/>
    <m/>
    <m/>
    <s v="LIMON"/>
    <m/>
    <s v="JACQUELINE BADILLA JARA"/>
    <n v="27584884"/>
    <n v="0"/>
    <s v="cindea.limon@mep.go.cr"/>
    <s v="LIMON CENTRO"/>
    <m/>
  </r>
  <r>
    <x v="53"/>
    <x v="19"/>
    <s v="2"/>
    <s v="10"/>
    <s v="05"/>
    <s v="2-10-05"/>
    <s v="PUBLICA"/>
    <m/>
    <m/>
    <s v="00047"/>
    <s v="*"/>
    <s v="SAN CARLOS"/>
    <s v="01"/>
    <m/>
    <m/>
    <m/>
    <s v="VENECIA CENTRO"/>
    <m/>
    <s v="CARLOS EDUARDO TORRES SOTO"/>
    <n v="24721135"/>
    <n v="0"/>
    <s v="cindea.venecia@mep.go.cr"/>
    <s v="COSTADO NORTE DE LA SUPERVISION CTO 01"/>
    <m/>
  </r>
  <r>
    <x v="54"/>
    <x v="19"/>
    <s v="2"/>
    <s v="16"/>
    <s v="02"/>
    <s v="2-16-02"/>
    <s v="PUBLICA"/>
    <m/>
    <m/>
    <s v="00176"/>
    <s v="CINDEA VENECIA"/>
    <s v="SAN CARLOS"/>
    <s v="01"/>
    <m/>
    <m/>
    <m/>
    <s v="SANTA RITA"/>
    <m/>
    <s v="CARLOS EDUARDO TORRES"/>
    <n v="24650076"/>
    <n v="24650076"/>
    <s v="cindea.veneciasantarita@mep.go.cr"/>
    <s v="CONTIGUO A LA CLINICA"/>
    <m/>
  </r>
  <r>
    <x v="55"/>
    <x v="20"/>
    <s v="6"/>
    <s v="01"/>
    <s v="04"/>
    <s v="6-01-04"/>
    <s v="PUBLICA"/>
    <m/>
    <m/>
    <s v="00034"/>
    <s v="*"/>
    <s v="PENINSULAR"/>
    <s v="04"/>
    <m/>
    <m/>
    <m/>
    <s v="JICARAL"/>
    <m/>
    <s v="AURORA JUAREZ ZUÑIGA"/>
    <n v="22006406"/>
    <n v="0"/>
    <s v="cindea.jicaral@mep.go.cr"/>
    <s v="100 OESTE DE LA CLINICA DE JICARAL"/>
    <m/>
  </r>
  <r>
    <x v="56"/>
    <x v="20"/>
    <s v="6"/>
    <s v="01"/>
    <s v="04"/>
    <s v="6-01-04"/>
    <s v="PUBLICA"/>
    <m/>
    <m/>
    <s v="00189"/>
    <s v="CINDEA JICARAL"/>
    <s v="PENINSULAR"/>
    <s v="04"/>
    <m/>
    <m/>
    <m/>
    <s v="LEPANTO"/>
    <m/>
    <s v="AURORA JUAREZ ZUÑIGA"/>
    <n v="22006406"/>
    <n v="0"/>
    <s v="cindea.jicaral@mep.go.cr"/>
    <s v="ESCUELA DE LEPANTO, LEPANTO PUNTARENAS"/>
    <m/>
  </r>
  <r>
    <x v="57"/>
    <x v="21"/>
    <s v="1"/>
    <s v="19"/>
    <s v="03"/>
    <s v="1-19-03"/>
    <s v="PUBLICA"/>
    <m/>
    <m/>
    <s v="00112"/>
    <s v="*"/>
    <s v="PEREZ ZELEDON"/>
    <s v="03"/>
    <m/>
    <m/>
    <m/>
    <s v="VILLA LIGIA"/>
    <m/>
    <s v="WENDY MARIN GARCIA"/>
    <n v="22704120"/>
    <n v="0"/>
    <s v="cindea.lomasdecocoricentral@mep.go.cr"/>
    <s v="450 SUROESTE DE LAS OFICINAS DE TRANSITO"/>
    <m/>
  </r>
  <r>
    <x v="58"/>
    <x v="21"/>
    <s v="1"/>
    <s v="19"/>
    <s v="01"/>
    <s v="1-19-01"/>
    <s v="PUBLICA"/>
    <m/>
    <m/>
    <s v="00049"/>
    <s v="CINDEA SAN FRANCISCO"/>
    <s v="PEREZ ZELEDON"/>
    <s v="10"/>
    <m/>
    <m/>
    <m/>
    <s v="LOMAS DE COCORI"/>
    <m/>
    <s v="WENDY MARIN GARCIA"/>
    <n v="27704120"/>
    <n v="0"/>
    <s v="cindea.lomasdecocoricentral@mep.go.cr"/>
    <s v="100 OESTE DEL EBAIS DE LOMAS DE COCORI"/>
    <m/>
  </r>
  <r>
    <x v="59"/>
    <x v="22"/>
    <s v="7"/>
    <s v="03"/>
    <s v="03"/>
    <s v="7-03-03"/>
    <s v="PUBLICA"/>
    <m/>
    <m/>
    <s v="00050"/>
    <s v="*"/>
    <s v="LIMON"/>
    <s v="06"/>
    <m/>
    <m/>
    <m/>
    <s v="FLORIDA"/>
    <m/>
    <s v="JUAN LUIS GARRO ACOSTA"/>
    <n v="27652345"/>
    <n v="0"/>
    <s v="cindea.florida@mep.go.cr"/>
    <s v="FLORIDA, 3OO NORTE DEL CEMENTERIO"/>
    <m/>
  </r>
  <r>
    <x v="60"/>
    <x v="22"/>
    <s v="7"/>
    <s v="03"/>
    <s v="06"/>
    <s v="7-03-06"/>
    <s v="PUBLICA"/>
    <m/>
    <m/>
    <s v="00296"/>
    <s v="CINDEA FLORIDA"/>
    <s v="LIMON"/>
    <s v="06"/>
    <m/>
    <m/>
    <m/>
    <s v="LA ALEGRIA"/>
    <m/>
    <s v="JUAN LUIS GARRO ACOSTA"/>
    <n v="27652345"/>
    <n v="0"/>
    <s v="cindea.florida@mep.go.cr"/>
    <s v="CONTIGUO PLAZA DEPORTES"/>
    <m/>
  </r>
  <r>
    <x v="61"/>
    <x v="22"/>
    <s v="7"/>
    <s v="03"/>
    <s v="03"/>
    <s v="7-03-03"/>
    <s v="PUBLICA"/>
    <m/>
    <m/>
    <s v="00309"/>
    <s v="CINDEA FLORIDA"/>
    <s v="LIMON"/>
    <s v="06"/>
    <m/>
    <m/>
    <m/>
    <s v="GRANO DE ORO"/>
    <m/>
    <s v="JUAN GARRO ACOSTA"/>
    <n v="27651058"/>
    <n v="0"/>
    <s v="cindea.florida@mep.go.cr"/>
    <s v="ESCUELA GRANO DE ORO"/>
    <m/>
  </r>
  <r>
    <x v="62"/>
    <x v="22"/>
    <s v="7"/>
    <s v="03"/>
    <s v="06"/>
    <s v="7-03-06"/>
    <s v="PUBLICA"/>
    <m/>
    <m/>
    <s v="00310"/>
    <s v="CINDEA FLORIDA"/>
    <s v="LIMON"/>
    <s v="06"/>
    <m/>
    <m/>
    <m/>
    <s v="PORTON IBERIA"/>
    <m/>
    <s v="JUAN LUIS GARRO ACOSTA"/>
    <n v="27652345"/>
    <n v="0"/>
    <s v="cindea.florida@mep.go.cr"/>
    <s v="ESCUELA DE IBERIA"/>
    <m/>
  </r>
  <r>
    <x v="63"/>
    <x v="23"/>
    <s v="2"/>
    <s v="13"/>
    <s v="01"/>
    <s v="2-13-01"/>
    <s v="PUBLICA"/>
    <m/>
    <m/>
    <s v="00126"/>
    <s v="*"/>
    <s v="ZONA NORTE-NORTE"/>
    <s v="08"/>
    <m/>
    <m/>
    <m/>
    <s v="COLONIA PUNTARENAS"/>
    <m/>
    <s v="JORGE MAURICIO ESCOBAR TELLEZ"/>
    <n v="24708464"/>
    <n v="24708034"/>
    <s v="cindea.coloniapuntarenas@mep.go.cr"/>
    <s v="INSTALACIONES DEL LICEO COLONIA PUNTARENAS"/>
    <m/>
  </r>
  <r>
    <x v="64"/>
    <x v="24"/>
    <s v="5"/>
    <s v="02"/>
    <s v="01"/>
    <s v="5-02-01"/>
    <s v="PUBLICA"/>
    <m/>
    <m/>
    <s v="00043"/>
    <s v="*"/>
    <s v="NICOYA"/>
    <s v="01"/>
    <m/>
    <m/>
    <m/>
    <s v="SAN MARTIN"/>
    <m/>
    <s v="ARCADIO MORA GUADAMUZ"/>
    <n v="26854546"/>
    <n v="0"/>
    <s v="cindea.denicoyacentral@mep.go.cr"/>
    <s v="COSTADO N PLAZA DE DEPORT. BARRIO SAN MARTIN"/>
    <m/>
  </r>
  <r>
    <x v="65"/>
    <x v="24"/>
    <s v="5"/>
    <s v="02"/>
    <s v="03"/>
    <s v="5-02-03"/>
    <s v="PUBLICA"/>
    <m/>
    <m/>
    <s v="00286"/>
    <s v="CINDEA NICOYA"/>
    <s v="NICOYA"/>
    <s v="04"/>
    <m/>
    <m/>
    <m/>
    <s v="SAN ANTONIO"/>
    <m/>
    <s v="ARCADIO MORA GUADAMUZ"/>
    <n v="26854546"/>
    <n v="26854546"/>
    <s v="cindea.denicoyacentral@mep.go.cr"/>
    <s v="FRENTE A LA PLAZA DE DEPORTES SAN ANTONIO"/>
    <m/>
  </r>
  <r>
    <x v="66"/>
    <x v="25"/>
    <s v="7"/>
    <s v="06"/>
    <s v="01"/>
    <s v="7-06-01"/>
    <s v="PUBLICA"/>
    <m/>
    <m/>
    <s v="00254"/>
    <s v="*"/>
    <s v="GUAPILES"/>
    <s v="04"/>
    <m/>
    <m/>
    <m/>
    <s v="GUACIMO"/>
    <m/>
    <s v="GUSTAVO ACUÑA ROJAS"/>
    <n v="27168552"/>
    <n v="0"/>
    <s v="cindea.guacimo@mep.go.cr"/>
    <s v="COSTADO SUR DE PROVEEDURIA CCSS"/>
    <m/>
  </r>
  <r>
    <x v="67"/>
    <x v="25"/>
    <s v="7"/>
    <s v="06"/>
    <s v="03"/>
    <s v="7-06-03"/>
    <s v="PUBLICA"/>
    <m/>
    <m/>
    <s v="00315"/>
    <s v="CINDEA GUACIMO"/>
    <s v="GUAPILES"/>
    <s v="04"/>
    <m/>
    <m/>
    <m/>
    <s v="POCORA"/>
    <m/>
    <s v="GUSTAVO ACUÑA ROJAS"/>
    <n v="27168552"/>
    <n v="27168552"/>
    <s v="cindea.guacimo@mep.go.cr"/>
    <s v="ESCUELA EL CARMEN DE POCORA"/>
    <m/>
  </r>
  <r>
    <x v="68"/>
    <x v="25"/>
    <s v="7"/>
    <s v="06"/>
    <s v="01"/>
    <s v="7-06-01"/>
    <s v="PUBLICA"/>
    <m/>
    <m/>
    <s v="00313"/>
    <s v="CINDEA GUACIMO"/>
    <s v="GUAPILES"/>
    <s v="04"/>
    <m/>
    <m/>
    <m/>
    <s v="GUACIMO"/>
    <m/>
    <s v="GUSTAVO ACUÑA ROJAS"/>
    <n v="27168552"/>
    <n v="27168552"/>
    <s v="cindea.guacimo@mep.go.cr"/>
    <s v="ESCUELA LA SELVA"/>
    <m/>
  </r>
  <r>
    <x v="69"/>
    <x v="25"/>
    <s v="7"/>
    <s v="06"/>
    <s v="01"/>
    <s v="7-06-01"/>
    <s v="PUBLICA"/>
    <m/>
    <m/>
    <s v="00314"/>
    <s v="CINDEA GUACIMO"/>
    <s v="GUAPILES"/>
    <s v="04"/>
    <m/>
    <m/>
    <m/>
    <s v="PARISMINA"/>
    <m/>
    <s v="GUSTAVO ACUÑA ROJAS"/>
    <n v="27168552"/>
    <n v="27168552"/>
    <s v="cindea.guacimo@mep.go.cr"/>
    <s v="ESCUELA LA PARISMINA"/>
    <m/>
  </r>
  <r>
    <x v="70"/>
    <x v="26"/>
    <s v="2"/>
    <s v="14"/>
    <s v="01"/>
    <s v="2-14-01"/>
    <s v="PUBLICA"/>
    <m/>
    <m/>
    <s v="00119"/>
    <s v="*"/>
    <s v="SAN CARLOS"/>
    <s v="09"/>
    <m/>
    <m/>
    <m/>
    <s v="BARRIO EL ESTUDIANTE"/>
    <m/>
    <s v="NOEL FLORES FLORES"/>
    <n v="24711879"/>
    <n v="24711879"/>
    <s v="cindea.loschiles@mep.go.cr"/>
    <s v="COSTADO OESTE ESCUELA RICARDO VARGAS MURILLO"/>
    <m/>
  </r>
  <r>
    <x v="71"/>
    <x v="26"/>
    <s v="2"/>
    <s v="14"/>
    <s v="01"/>
    <s v="2-14-01"/>
    <s v="PUBLICA"/>
    <m/>
    <m/>
    <s v="00252"/>
    <s v="CINDEA LOS CHILES"/>
    <s v="SAN CARLOS"/>
    <s v="09"/>
    <m/>
    <m/>
    <m/>
    <s v="EL PARQUE"/>
    <m/>
    <s v="NOEL FLORES FLORES"/>
    <n v="24711879"/>
    <n v="24711879"/>
    <s v="cindea.loschileselparque@mep.go.cr"/>
    <s v="FRENTE A LA IGLESIA CATOLICA"/>
    <m/>
  </r>
  <r>
    <x v="72"/>
    <x v="27"/>
    <s v="7"/>
    <s v="03"/>
    <s v="04"/>
    <s v="7-03-04"/>
    <s v="PUBLICA"/>
    <m/>
    <m/>
    <s v="00293"/>
    <s v="*"/>
    <s v="LIMON"/>
    <s v="06"/>
    <m/>
    <m/>
    <m/>
    <s v="HEREDIANA"/>
    <m/>
    <s v="CARLOS CHAMBERS QUESADA"/>
    <n v="86898084"/>
    <n v="89113284"/>
    <s v="cindea.herediana@mep.go.cr"/>
    <s v="HEREDIANA, COSTADO SUR DE LA PLAZA"/>
    <m/>
  </r>
  <r>
    <x v="73"/>
    <x v="27"/>
    <s v="7"/>
    <s v="03"/>
    <s v="04"/>
    <s v="7-03-04"/>
    <s v="PUBLICA"/>
    <m/>
    <m/>
    <s v="00294"/>
    <s v="CINDEA HEREDIANA"/>
    <s v="LIMON"/>
    <s v="06"/>
    <m/>
    <m/>
    <m/>
    <s v="HEREDIANA"/>
    <m/>
    <s v="CARLOS CHAMBERS QUESADA"/>
    <n v="86898084"/>
    <n v="89113284"/>
    <s v="cindea.herediana@mep.go.cr"/>
    <s v="INSTALACIONES DEL LICEO RODRIGO SOLANO"/>
    <m/>
  </r>
  <r>
    <x v="74"/>
    <x v="27"/>
    <s v="7"/>
    <s v="03"/>
    <s v="04"/>
    <s v="7-03-04"/>
    <s v="PUBLICA"/>
    <m/>
    <m/>
    <s v="00312"/>
    <s v="CINDEA HEREDIANA"/>
    <s v="LIMON"/>
    <s v="06"/>
    <m/>
    <m/>
    <m/>
    <s v="EL MILANO"/>
    <m/>
    <s v="CARLOS CHAMBERS QUESADA"/>
    <n v="86988084"/>
    <n v="89113284"/>
    <s v="cindea.herediana@mep.go.cr"/>
    <s v="COSTADO OESTE DE LA PLAZA DE DEPORTES, MILANO"/>
    <m/>
  </r>
  <r>
    <x v="75"/>
    <x v="27"/>
    <s v="7"/>
    <s v="03"/>
    <s v="04"/>
    <s v="7-03-04"/>
    <s v="PUBLICA"/>
    <m/>
    <m/>
    <s v="00311"/>
    <s v="CINDEA HEREDIANA"/>
    <s v="LIMON"/>
    <s v="06"/>
    <m/>
    <m/>
    <m/>
    <s v="EL PEJE"/>
    <m/>
    <s v="CARLOS CHAMBERS QUESADA"/>
    <n v="86988084"/>
    <n v="89113284"/>
    <s v="cindea.herediana@mep.go.cr"/>
    <s v="HEREDIANA DE SIQUIERRES, 25 N DE LA IGLESIA"/>
    <m/>
  </r>
  <r>
    <x v="76"/>
    <x v="27"/>
    <s v="7"/>
    <s v="03"/>
    <s v="04"/>
    <s v="7-03-04"/>
    <s v="PUBLICA"/>
    <m/>
    <m/>
    <s v="00187"/>
    <s v="CINDEA HEREDIANA"/>
    <s v="LIMON"/>
    <s v="06"/>
    <m/>
    <m/>
    <m/>
    <s v="GERMANIA"/>
    <m/>
    <s v="CARLOS CHAMBERS QUESADA"/>
    <n v="86898084"/>
    <n v="89113284"/>
    <s v="cindea.herediana@mep.go.cr"/>
    <s v="200 METROS N. E LA ENTRADA PRINCIPAL GERMANIA"/>
    <m/>
  </r>
  <r>
    <x v="77"/>
    <x v="28"/>
    <s v="7"/>
    <s v="01"/>
    <s v="04"/>
    <s v="7-01-04"/>
    <s v="PUBLICA"/>
    <m/>
    <m/>
    <s v="00105"/>
    <s v="*"/>
    <s v="LIMON"/>
    <s v="02"/>
    <m/>
    <m/>
    <m/>
    <s v="LA BOMBA"/>
    <m/>
    <s v="XIOMARA CALVIN WATSON"/>
    <n v="27561001"/>
    <n v="0"/>
    <s v="cindea.labomba@mep.go.cr"/>
    <s v="DETRAS DE LA CANCHA DE FUTBOL"/>
    <m/>
  </r>
  <r>
    <x v="78"/>
    <x v="28"/>
    <s v="7"/>
    <s v="01"/>
    <s v="04"/>
    <s v="7-01-04"/>
    <s v="PUBLICA"/>
    <m/>
    <m/>
    <s v="00101"/>
    <s v="CINDEA LA BOMBA"/>
    <s v="LIMON"/>
    <s v="02"/>
    <m/>
    <m/>
    <m/>
    <s v="BANANITO SUR"/>
    <m/>
    <s v="XIOMARA CALVIN WATSON"/>
    <n v="27561001"/>
    <n v="0"/>
    <s v="cindea.labomba@mep.go.cr"/>
    <s v="INSTALACIONES LICEO CAPITAN RAMON RIVAS"/>
    <m/>
  </r>
  <r>
    <x v="79"/>
    <x v="28"/>
    <s v="7"/>
    <s v="01"/>
    <s v="02"/>
    <s v="7-01-02"/>
    <s v="PUBLICA"/>
    <m/>
    <m/>
    <s v="00295"/>
    <s v="CINDEA LA BOMBA"/>
    <s v="LIMON"/>
    <s v="02"/>
    <m/>
    <m/>
    <m/>
    <s v="LA GUARIA"/>
    <m/>
    <s v="XIOMARA CALVIN WATSON"/>
    <n v="27561001"/>
    <n v="0"/>
    <s v="cindea.labomba@mep.go.cr"/>
    <s v="CONTIGUO A LA IGLESIA CATOLICA"/>
    <m/>
  </r>
  <r>
    <x v="80"/>
    <x v="28"/>
    <s v="7"/>
    <s v="01"/>
    <s v="04"/>
    <s v="7-01-04"/>
    <s v="PUBLICA"/>
    <m/>
    <m/>
    <s v="00266"/>
    <s v="CINDEA LA BOMBA"/>
    <s v="LIMON"/>
    <s v="02"/>
    <m/>
    <m/>
    <m/>
    <s v="PENSHURT"/>
    <m/>
    <s v="XIOMARA CALVIN WATSON"/>
    <n v="27561001"/>
    <n v="0"/>
    <s v="cindea.labomba@mep.go.cr"/>
    <s v="ESCUELA PENSHURT"/>
    <m/>
  </r>
  <r>
    <x v="81"/>
    <x v="28"/>
    <s v="7"/>
    <s v="01"/>
    <s v="04"/>
    <s v="7-01-04"/>
    <s v="PUBLICA"/>
    <m/>
    <m/>
    <s v="00205"/>
    <s v="CINDEA LA BOMBA"/>
    <s v="LIMON"/>
    <s v="02"/>
    <m/>
    <m/>
    <m/>
    <s v="SAN CLEMENTE"/>
    <m/>
    <s v="XIOMARA CALVIN WATSON"/>
    <n v="27561001"/>
    <n v="0"/>
    <s v="cindea.labomba@mep.go.cr"/>
    <s v="INSTALACIONES ESCUELA SAN CLEMENTE"/>
    <m/>
  </r>
  <r>
    <x v="82"/>
    <x v="29"/>
    <s v="6"/>
    <s v="01"/>
    <s v="11"/>
    <s v="6-01-11"/>
    <s v="PUBLICA"/>
    <m/>
    <m/>
    <s v="00182"/>
    <s v="*"/>
    <s v="PENINSULAR"/>
    <s v="02"/>
    <m/>
    <m/>
    <m/>
    <s v="COBANO"/>
    <m/>
    <s v="MARIANO OREAMUNO VARGAS"/>
    <n v="21018325"/>
    <n v="0"/>
    <s v="cindea.cobano@mep.go.cr"/>
    <s v="300 MTS SUROESTE DEL BANCO NACIONAL"/>
    <m/>
  </r>
  <r>
    <x v="83"/>
    <x v="30"/>
    <s v="2"/>
    <s v="10"/>
    <s v="06"/>
    <s v="2-10-06"/>
    <s v="PUBLICA"/>
    <m/>
    <m/>
    <s v="00120"/>
    <s v="*"/>
    <s v="SAN CARLOS"/>
    <s v="05"/>
    <m/>
    <m/>
    <m/>
    <s v="PITAL"/>
    <m/>
    <s v="VIVIANNA BARRIENTOS ALVARADO"/>
    <n v="24731054"/>
    <n v="0"/>
    <s v="cindea.pital@mep.go.cr"/>
    <s v="100 ESTE Y 400 SUR DEL TEMPLO CATOLICO"/>
    <m/>
  </r>
  <r>
    <x v="84"/>
    <x v="31"/>
    <s v="1"/>
    <s v="19"/>
    <s v="07"/>
    <s v="1-19-07"/>
    <s v="PUBLICA"/>
    <m/>
    <m/>
    <s v="00113"/>
    <s v="*"/>
    <s v="PEREZ ZELEDON"/>
    <s v="08"/>
    <m/>
    <m/>
    <m/>
    <s v="BARRIO EL COLEGIO"/>
    <m/>
    <s v="HENRY ARAYA OROZCO"/>
    <n v="27360136"/>
    <n v="27360136"/>
    <s v="cindea.pejibaye@mep.go.cr"/>
    <s v="50 MTS AL NORTE DE LAS OFICINAS DEL M A.G"/>
    <m/>
  </r>
  <r>
    <x v="85"/>
    <x v="32"/>
    <s v="6"/>
    <s v="04"/>
    <s v="01"/>
    <s v="6-04-01"/>
    <s v="PUBLICA"/>
    <m/>
    <m/>
    <s v="00304"/>
    <s v="*"/>
    <s v="PUNTARENAS"/>
    <s v="04"/>
    <m/>
    <m/>
    <m/>
    <s v="MIRAMAR"/>
    <m/>
    <s v="KERLYN MOLINA CORELLA"/>
    <n v="26397086"/>
    <n v="0"/>
    <s v="cindea.miramar@mep.go.cr"/>
    <s v="FRENTE AL CEMENTERIO DE LA LOCALIDAD"/>
    <m/>
  </r>
  <r>
    <x v="86"/>
    <x v="32"/>
    <s v="6"/>
    <s v="01"/>
    <s v="02"/>
    <s v="6-01-02"/>
    <s v="PUBLICA"/>
    <m/>
    <m/>
    <s v="00305"/>
    <s v="CINDEA MIRAMAR"/>
    <s v="PUNTARENAS"/>
    <s v="04"/>
    <m/>
    <m/>
    <m/>
    <s v="PITAHAYA"/>
    <m/>
    <s v="KERLYN MOLINA CORELLA"/>
    <n v="26397086"/>
    <n v="26397086"/>
    <s v="cindea.miramar@mep.go.cr"/>
    <s v="COSTADO SUR DE LA PLAZA DE FUTBOL, PITAHAYA"/>
    <m/>
  </r>
  <r>
    <x v="87"/>
    <x v="32"/>
    <s v="6"/>
    <s v="01"/>
    <s v="14"/>
    <s v="6-01-14"/>
    <s v="PUBLICA"/>
    <m/>
    <m/>
    <s v="00306"/>
    <s v="CINDEA MIRAMAR"/>
    <s v="PUNTARENAS"/>
    <s v="04"/>
    <m/>
    <m/>
    <m/>
    <s v="SARDINAL"/>
    <m/>
    <s v="KERLYN MOLINA CORELLA"/>
    <n v="26397086"/>
    <n v="26397085"/>
    <s v="cindea.miramar@mep.go.cr"/>
    <s v="CONTIGUO A LA PLAZA DE DEPORTES DE SARDINAL"/>
    <m/>
  </r>
  <r>
    <x v="88"/>
    <x v="33"/>
    <s v="6"/>
    <s v="01"/>
    <s v="12"/>
    <s v="6-01-12"/>
    <s v="PUBLICA"/>
    <m/>
    <m/>
    <s v="00299"/>
    <s v="*"/>
    <s v="PUNTARENAS"/>
    <s v="05"/>
    <m/>
    <m/>
    <m/>
    <s v="CHACARITA"/>
    <m/>
    <s v="JALILA TABASH HERNANDEZ"/>
    <n v="40301052"/>
    <n v="26637660"/>
    <s v="cindea.puntarenas@mep.go.cr"/>
    <s v="ESCUELA CARRIZAL"/>
    <m/>
  </r>
  <r>
    <x v="89"/>
    <x v="33"/>
    <s v="6"/>
    <s v="01"/>
    <s v="12"/>
    <s v="6-01-12"/>
    <s v="PUBLICA"/>
    <m/>
    <m/>
    <s v="00175"/>
    <s v="CINDEA PUNTARENAS"/>
    <s v="PUNTARENAS"/>
    <s v="05"/>
    <m/>
    <m/>
    <m/>
    <s v="CHACARITA"/>
    <m/>
    <s v="MARIA CRISTINA MARTINEZ CALERO"/>
    <n v="40301052"/>
    <n v="26637660"/>
    <s v="cindea.puntarenas@mep.go.cr"/>
    <s v="FRENTE A LA ENTRADA DE LA URBANIZ. LA RESEDA"/>
    <m/>
  </r>
  <r>
    <x v="90"/>
    <x v="34"/>
    <s v="6"/>
    <s v="01"/>
    <s v="03"/>
    <s v="6-01-03"/>
    <s v="PUBLICA"/>
    <m/>
    <m/>
    <s v="00300"/>
    <s v="*"/>
    <s v="PUNTARENAS"/>
    <s v="03"/>
    <m/>
    <m/>
    <m/>
    <s v="JUDAS"/>
    <m/>
    <s v="LUIS ELIZONDO CARRILLO"/>
    <n v="26388068"/>
    <n v="0"/>
    <s v="cindea.judas@mep.go.cr"/>
    <s v="LICEO DE CHOMES"/>
    <m/>
  </r>
  <r>
    <x v="91"/>
    <x v="34"/>
    <s v="6"/>
    <s v="01"/>
    <s v="03"/>
    <s v="6-01-03"/>
    <s v="PUBLICA"/>
    <m/>
    <m/>
    <s v="00301"/>
    <s v="CINDEA JUDAS"/>
    <s v="PUNTARENAS"/>
    <s v="03"/>
    <m/>
    <m/>
    <m/>
    <s v="CHOMES"/>
    <m/>
    <s v="LUIS ELIZONDO CARRILLO"/>
    <n v="26388068"/>
    <n v="26461027"/>
    <s v="cindea.judas@mep.go.cr"/>
    <s v="ESCUELA NORA MARIA QUESADA CHAVARRIA"/>
    <m/>
  </r>
  <r>
    <x v="92"/>
    <x v="34"/>
    <s v="6"/>
    <s v="01"/>
    <s v="03"/>
    <s v="6-01-03"/>
    <s v="PUBLICA"/>
    <m/>
    <m/>
    <s v="00302"/>
    <s v="CINDEA JUDAS"/>
    <s v="PUNTARENAS"/>
    <s v="03"/>
    <m/>
    <m/>
    <m/>
    <s v="COSTA PAJAROS"/>
    <m/>
    <s v="LUIS ELIZONDO CARRILLO"/>
    <n v="26788059"/>
    <n v="0"/>
    <s v="cindea.judas@mep.go.cr"/>
    <s v="COLEGIO ACADEMICO COSTA DE PAJAROS"/>
    <m/>
  </r>
  <r>
    <x v="93"/>
    <x v="35"/>
    <s v="6"/>
    <s v="02"/>
    <s v="01"/>
    <s v="6-02-01"/>
    <s v="PUBLICA"/>
    <m/>
    <m/>
    <s v="00303"/>
    <s v="*"/>
    <s v="PUNTARENAS"/>
    <s v="08"/>
    <m/>
    <m/>
    <m/>
    <s v="ESPARZA"/>
    <m/>
    <s v="ALFONSO AGUSTIN RAMIREZ PIÑA"/>
    <n v="26359000"/>
    <n v="26356100"/>
    <s v="cindea.esparza@mep.go.cr"/>
    <s v="COSTADO NORTE DE LA IGLESIA CATOLICA"/>
    <m/>
  </r>
  <r>
    <x v="94"/>
    <x v="35"/>
    <s v="6"/>
    <s v="02"/>
    <s v="06"/>
    <s v="6-02-06"/>
    <s v="PUBLICA"/>
    <m/>
    <m/>
    <s v="00320"/>
    <s v="CINDEA ESPARZA"/>
    <s v="PUNTARENAS"/>
    <s v="08"/>
    <m/>
    <m/>
    <m/>
    <s v="VILLA NUEVA"/>
    <m/>
    <s v="ALFONSO AGUSTIN RAMIREZ PIÑA"/>
    <n v="26359000"/>
    <n v="24280572"/>
    <s v="cindea.esparza@mep.go.cr"/>
    <s v="COSTADO OESTE DE LA PLAZA DE DEPORTES"/>
    <m/>
  </r>
  <r>
    <x v="95"/>
    <x v="36"/>
    <s v="2"/>
    <s v="10"/>
    <s v="02"/>
    <s v="2-10-02"/>
    <s v="PUBLICA"/>
    <m/>
    <m/>
    <s v="00115"/>
    <s v="*"/>
    <s v="SAN CARLOS"/>
    <s v="02"/>
    <m/>
    <m/>
    <m/>
    <s v="FLORENCIA CENTRO"/>
    <m/>
    <s v="WENDY SALAS SIBAJA"/>
    <n v="24756542"/>
    <n v="89547980"/>
    <s v="cindea.florenciacentral@mep.go.cr"/>
    <s v="1 KM ESTE DEL CEMENTERIO DE FLORENCIA"/>
    <m/>
  </r>
  <r>
    <x v="96"/>
    <x v="36"/>
    <s v="2"/>
    <s v="10"/>
    <s v="02"/>
    <s v="2-10-02"/>
    <s v="PUBLICA"/>
    <m/>
    <m/>
    <s v="00121"/>
    <s v="CINDEA FLORENCIA"/>
    <s v="SAN CARLOS"/>
    <s v="02"/>
    <m/>
    <m/>
    <m/>
    <s v="PLATANAR"/>
    <m/>
    <s v="WENDY SALAS SIBAJA"/>
    <n v="24756504"/>
    <n v="89547980"/>
    <s v="cindea.florenciacentral@mep.go.cr"/>
    <s v="ESCUELA DE PLATANAR, CONTIGUO AL EBAIS"/>
    <m/>
  </r>
  <r>
    <x v="97"/>
    <x v="36"/>
    <s v="2"/>
    <s v="10"/>
    <s v="02"/>
    <s v="2-10-02"/>
    <s v="PUBLICA"/>
    <m/>
    <m/>
    <s v="00114"/>
    <s v="CINDEA FLORENCIA"/>
    <s v="SAN CARLOS"/>
    <s v="02"/>
    <m/>
    <m/>
    <m/>
    <s v="SANTA CLARA"/>
    <m/>
    <s v="WENDY SALAS SIBAJA"/>
    <n v="24756542"/>
    <n v="89547980"/>
    <s v="cindea.florenciacentral@mep.go.cr"/>
    <s v="CONTIGUO A LA PLAZA DE DEPORTES"/>
    <m/>
  </r>
  <r>
    <x v="98"/>
    <x v="37"/>
    <s v="5"/>
    <s v="03"/>
    <s v="09"/>
    <s v="5-03-09"/>
    <s v="PUBLICA"/>
    <m/>
    <m/>
    <s v="00111"/>
    <s v="*"/>
    <s v="SANTA CRUZ"/>
    <s v="03"/>
    <m/>
    <m/>
    <m/>
    <s v="VILLARREAL"/>
    <m/>
    <s v="KATTY LISETH CASTELLON GUTIERR"/>
    <n v="26530984"/>
    <n v="0"/>
    <s v="cindea.huacas@mep.go.cr"/>
    <s v="500 M OESTE DEL EBAIS DE VILLAREAL,SANTA CRUZ"/>
    <m/>
  </r>
  <r>
    <x v="99"/>
    <x v="38"/>
    <s v="2"/>
    <s v="10"/>
    <s v="07"/>
    <s v="2-10-07"/>
    <s v="PUBLICA"/>
    <m/>
    <m/>
    <s v="00122"/>
    <s v="*"/>
    <s v="SAN CARLOS"/>
    <s v="06"/>
    <m/>
    <m/>
    <m/>
    <s v="LOS ANGELES"/>
    <m/>
    <s v="MARTA OVIEDO VILLALOBOS"/>
    <n v="24691247"/>
    <n v="24691247"/>
    <s v="cindea.laperla@mep.go.cr"/>
    <s v="ESCUELA LOS ANGELES"/>
    <m/>
  </r>
  <r>
    <x v="100"/>
    <x v="39"/>
    <s v="2"/>
    <s v="10"/>
    <s v="13"/>
    <s v="2-10-13"/>
    <s v="PUBLICA"/>
    <m/>
    <m/>
    <s v="00117"/>
    <s v="*"/>
    <s v="SAN CARLOS"/>
    <s v="08"/>
    <m/>
    <m/>
    <m/>
    <s v="SANTA ROSA POCOSOL"/>
    <m/>
    <s v="HUGO GERARDO MURILLO SOTO"/>
    <n v="24777567"/>
    <n v="0"/>
    <s v="cindea.santarosa@mep.go.cr"/>
    <s v="COSTADO ESTE DEL PARQUE"/>
    <m/>
  </r>
  <r>
    <x v="101"/>
    <x v="40"/>
    <s v="2"/>
    <s v="15"/>
    <s v="01"/>
    <s v="2-15-01"/>
    <s v="PUBLICA"/>
    <m/>
    <m/>
    <s v="00255"/>
    <s v="*"/>
    <s v="ZONA NORTE-NORTE"/>
    <s v="05"/>
    <m/>
    <m/>
    <m/>
    <s v="SAN RAFAEL"/>
    <m/>
    <s v="GRETTEL ALVARADO VARGAS"/>
    <n v="24640042"/>
    <n v="0"/>
    <s v="cindea.guatuso@mep.go.cr"/>
    <s v="INSTALACIONES DEL CTP GUATUSO"/>
    <m/>
  </r>
  <r>
    <x v="102"/>
    <x v="40"/>
    <s v="2"/>
    <s v="15"/>
    <s v="01"/>
    <s v="2-15-01"/>
    <s v="PUBLICA"/>
    <m/>
    <m/>
    <s v="00058"/>
    <s v="CINDEA GUATUSO"/>
    <s v="ZONA NORTE-NORTE"/>
    <s v="05"/>
    <m/>
    <m/>
    <m/>
    <s v="SAN RAFAEL"/>
    <m/>
    <s v="GRETEL ALVARADO VARGAS"/>
    <n v="24640042"/>
    <n v="0"/>
    <s v="cindea.guatuso@mep.go.cr"/>
    <s v="INSTALACIONES ESCUELA PALENQUE TONJIBE"/>
    <m/>
  </r>
  <r>
    <x v="103"/>
    <x v="41"/>
    <s v="2"/>
    <s v="02"/>
    <s v="13"/>
    <s v="2-02-13"/>
    <s v="PUBLICA"/>
    <m/>
    <m/>
    <s v="00308"/>
    <s v="*"/>
    <s v="OCCIDENTE"/>
    <s v="09"/>
    <m/>
    <m/>
    <m/>
    <s v="SAN ISIDRO"/>
    <m/>
    <s v="GRETTEL CASTRO MORALES"/>
    <n v="24680356"/>
    <n v="0"/>
    <s v="cindea.sanisidro@mep.go.cr"/>
    <s v="SALON COMUNAL DE LA COMUNIDAD"/>
    <m/>
  </r>
  <r>
    <x v="104"/>
    <x v="41"/>
    <s v="2"/>
    <s v="02"/>
    <s v="14"/>
    <s v="2-02-14"/>
    <s v="PUBLICA"/>
    <m/>
    <m/>
    <s v="00190"/>
    <s v="CINDEA SAN ISIDRO"/>
    <s v="OCCIDENTE"/>
    <s v="09"/>
    <m/>
    <m/>
    <m/>
    <s v="VALLE AZUL"/>
    <m/>
    <s v="GRETTEL CASTRO MORALES"/>
    <n v="24680356"/>
    <n v="47053000"/>
    <s v="cindea.sanisidro@mep.go.cr"/>
    <s v="LICEO VALLE AZUL"/>
    <m/>
  </r>
  <r>
    <x v="105"/>
    <x v="42"/>
    <s v="2"/>
    <s v="02"/>
    <s v="04"/>
    <s v="2-02-04"/>
    <s v="PUBLICA"/>
    <m/>
    <m/>
    <s v="00307"/>
    <s v="*"/>
    <s v="OCCIDENTE"/>
    <s v="02"/>
    <m/>
    <m/>
    <m/>
    <s v="LA ESPERANZA"/>
    <m/>
    <s v="HANSEL FERNANDEZ BADILLA"/>
    <n v="87880720"/>
    <n v="0"/>
    <s v="cindea.lapaz@mep.go.cr"/>
    <s v="JUNTO A LA ESCUELA NAUTILIO ACOSTA PIEPPER"/>
    <m/>
  </r>
  <r>
    <x v="106"/>
    <x v="42"/>
    <s v="2"/>
    <s v="02"/>
    <s v="04"/>
    <s v="2-02-04"/>
    <s v="PUBLICA"/>
    <m/>
    <m/>
    <s v="00062"/>
    <s v="CINDEA LA PAZ"/>
    <s v="OCCIDENTE"/>
    <s v="02"/>
    <m/>
    <m/>
    <m/>
    <s v="VOLIO"/>
    <m/>
    <s v="HANSEL FERNANDEZ BADILLA"/>
    <n v="24451063"/>
    <n v="0"/>
    <s v="cindea.lapaz@mep.go.cr"/>
    <s v="1KM NORTE PLAZA SAN JUAN, CAMINO ZARCERO"/>
    <m/>
  </r>
  <r>
    <x v="107"/>
    <x v="42"/>
    <s v="2"/>
    <s v="11"/>
    <s v="01"/>
    <s v="2-11-01"/>
    <s v="PUBLICA"/>
    <m/>
    <m/>
    <s v="00325"/>
    <s v="CINDEA LA PAZ"/>
    <s v="OCCIDENTE"/>
    <s v="07"/>
    <m/>
    <m/>
    <m/>
    <s v="BARRIO CEMENTERIO"/>
    <m/>
    <m/>
    <m/>
    <m/>
    <m/>
    <s v="FRENTE AL CEMENTERIO, ZARCERO"/>
    <m/>
  </r>
  <r>
    <x v="108"/>
    <x v="43"/>
    <s v="7"/>
    <s v="06"/>
    <s v="04"/>
    <s v="7-06-04"/>
    <s v="PUBLICA"/>
    <m/>
    <m/>
    <s v="00298"/>
    <s v="*"/>
    <s v="GUAPILES"/>
    <s v="07"/>
    <m/>
    <m/>
    <m/>
    <s v="RIO JIMENEZ"/>
    <m/>
    <s v="LUIS FERNANDO CHACON HERNANADE"/>
    <n v="70091264"/>
    <n v="0"/>
    <s v="cindea.riojimenez@mep.go.cr"/>
    <s v="RIO JIMENEZ, FRENTE AL SALON COMUNAL"/>
    <m/>
  </r>
  <r>
    <x v="109"/>
    <x v="43"/>
    <s v="7"/>
    <s v="06"/>
    <s v="04"/>
    <s v="7-06-04"/>
    <s v="PUBLICA"/>
    <m/>
    <m/>
    <s v="00087"/>
    <s v="CINDEA RIO JIMENEZ"/>
    <s v="GUAPILES"/>
    <s v="07"/>
    <m/>
    <m/>
    <m/>
    <s v="LOS ANGELES"/>
    <m/>
    <s v="LUIS FRANCISCO CHACON HERNANDE"/>
    <n v="70091264"/>
    <n v="0"/>
    <s v="cindea.riojimenez@mep.go.cr"/>
    <s v="ESCUELA LOS ANGELES RIO JIMENES"/>
    <m/>
  </r>
  <r>
    <x v="110"/>
    <x v="43"/>
    <s v="7"/>
    <s v="06"/>
    <s v="04"/>
    <s v="7-06-04"/>
    <s v="PUBLICA"/>
    <m/>
    <m/>
    <s v="00316"/>
    <s v="CINDEA RIO JIMENEZ"/>
    <s v="GUAPILES"/>
    <s v="07"/>
    <m/>
    <m/>
    <m/>
    <s v="SANTA MARIA"/>
    <m/>
    <s v="LUIS FRANCISCO CHACON HERNANDE"/>
    <n v="70091264"/>
    <n v="0"/>
    <s v="cindea.riojimenez@mep.go.cr"/>
    <s v="ESCUELA SANTA MARIA"/>
    <m/>
  </r>
  <r>
    <x v="111"/>
    <x v="44"/>
    <s v="7"/>
    <s v="02"/>
    <s v="01"/>
    <s v="7-02-01"/>
    <s v="PUBLICA"/>
    <m/>
    <m/>
    <s v="00081"/>
    <s v="*"/>
    <s v="GUAPILES"/>
    <s v="02"/>
    <m/>
    <m/>
    <m/>
    <s v="LA RITA"/>
    <m/>
    <s v="GUISELLE MOLINA CHINCHILLA"/>
    <n v="27633235"/>
    <n v="27633238"/>
    <s v="cindea.larita@mep.go.cr"/>
    <s v="COSTADO OESTE, PLAZA DE DEPORTES ESC. LA RITA"/>
    <m/>
  </r>
  <r>
    <x v="112"/>
    <x v="44"/>
    <s v="7"/>
    <s v="02"/>
    <s v="03"/>
    <s v="7-02-03"/>
    <s v="PUBLICA"/>
    <m/>
    <m/>
    <s v="00180"/>
    <s v="CINDEA LA RITA"/>
    <s v="GUAPILES"/>
    <s v="02"/>
    <m/>
    <m/>
    <m/>
    <s v="HUETAR"/>
    <m/>
    <s v="GUISELLE MOLINA CHINCHILLA"/>
    <n v="27633235"/>
    <n v="0"/>
    <s v="cindea.larita@mep.go.cr"/>
    <s v="ENTRADA FINCA PERDIZ, 250 OESTE Y 150 NORTE"/>
    <m/>
  </r>
  <r>
    <x v="113"/>
    <x v="44"/>
    <s v="7"/>
    <s v="02"/>
    <s v="03"/>
    <s v="7-02-03"/>
    <s v="PUBLICA"/>
    <m/>
    <m/>
    <s v="00179"/>
    <s v="CINDEA LA RITA"/>
    <s v="GUAPILES"/>
    <s v="02"/>
    <m/>
    <m/>
    <m/>
    <s v="LA TERESA"/>
    <m/>
    <s v="GUISELLE MOLINA CHINCHILLA"/>
    <n v="24633235"/>
    <n v="0"/>
    <s v="cindea.larita@mep.go.cr"/>
    <s v="INSTALACIONES DE LA ESCUELA LA TERESA"/>
    <m/>
  </r>
  <r>
    <x v="114"/>
    <x v="44"/>
    <s v="7"/>
    <s v="02"/>
    <s v="03"/>
    <s v="7-02-03"/>
    <s v="PUBLICA"/>
    <m/>
    <m/>
    <s v="00181"/>
    <s v="CINDEA LA RITA"/>
    <s v="GUAPILES"/>
    <s v="02"/>
    <m/>
    <m/>
    <m/>
    <s v="TICABAN"/>
    <m/>
    <s v="GUISELLE MOLINA CHINCHILLA"/>
    <n v="24633235"/>
    <n v="27633238"/>
    <s v="cindea.larita@mep.go.cr"/>
    <s v="COSTADO S DE LA PLAZA DE DEPORTES DE TICABAN"/>
    <m/>
  </r>
  <r>
    <x v="115"/>
    <x v="45"/>
    <s v="5"/>
    <s v="09"/>
    <s v="01"/>
    <s v="5-09-01"/>
    <s v="PUBLICA"/>
    <m/>
    <m/>
    <s v="00271"/>
    <s v="*"/>
    <s v="NICOYA"/>
    <s v="07"/>
    <m/>
    <m/>
    <m/>
    <s v="CARMONA"/>
    <m/>
    <s v="GLORIANA ARNAEZ CARRILLO"/>
    <n v="26576302"/>
    <n v="26766302"/>
    <s v="cindea.nandayure@mep.go.cr"/>
    <s v="COLEGIO TECNICO PROFESIONAL DE NANDAYURE"/>
    <m/>
  </r>
  <r>
    <x v="116"/>
    <x v="46"/>
    <s v="1"/>
    <s v="16"/>
    <s v="01"/>
    <s v="1-16-01"/>
    <s v="PUBLICA"/>
    <m/>
    <m/>
    <s v="00002"/>
    <s v="*"/>
    <s v="PURISCAL"/>
    <s v="06"/>
    <m/>
    <m/>
    <m/>
    <s v="SAN PABLO"/>
    <m/>
    <s v="WAINER SEQUEIRA VILLAGRA"/>
    <n v="24190057"/>
    <n v="0"/>
    <s v="cindea.sanpablo@mep.go.cr"/>
    <s v="50 ESTE DEL PALACIO MUNICIPAL"/>
    <m/>
  </r>
  <r>
    <x v="117"/>
    <x v="47"/>
    <s v="5"/>
    <s v="02"/>
    <s v="02"/>
    <s v="5-02-02"/>
    <s v="PUBLICA"/>
    <m/>
    <m/>
    <s v="00003"/>
    <s v="*"/>
    <s v="NICOYA"/>
    <s v="03"/>
    <m/>
    <m/>
    <m/>
    <s v="SAN JOAQUIN"/>
    <m/>
    <s v="HAZEL MARCHENA RODRIGUEZ"/>
    <n v="22007816"/>
    <n v="0"/>
    <s v="cindea.sanjoaquin@mep.go.cr"/>
    <s v="MANSION, DE LA DELEGACION 100 OESTE"/>
    <m/>
  </r>
  <r>
    <x v="118"/>
    <x v="47"/>
    <s v="5"/>
    <s v="02"/>
    <s v="04"/>
    <s v="5-02-04"/>
    <s v="PUBLICA"/>
    <m/>
    <m/>
    <s v="00273"/>
    <s v="CINDEA SAN JOAQUIN"/>
    <s v="NICOYA"/>
    <s v="03"/>
    <m/>
    <m/>
    <m/>
    <s v="SAN JOAQUIN"/>
    <m/>
    <s v="SUSAN OBANDO PEREZ"/>
    <n v="22007816"/>
    <n v="0"/>
    <s v="cindea.sanjoaquin@mep.go.cr"/>
    <s v="INSTALACIONES DEL CTP DE COPAL"/>
    <m/>
  </r>
  <r>
    <x v="119"/>
    <x v="48"/>
    <s v="6"/>
    <s v="13"/>
    <s v="01"/>
    <s v="6-13-01"/>
    <s v="PUBLICA"/>
    <m/>
    <m/>
    <s v="00278"/>
    <s v="*"/>
    <s v="COTO"/>
    <s v="03"/>
    <m/>
    <m/>
    <m/>
    <s v="LA URBA"/>
    <m/>
    <s v="LILLIANA VINDAS CHAVES"/>
    <n v="27355244"/>
    <n v="27355244"/>
    <s v="cindea.puertojimenez@mep.go.cr"/>
    <s v="COLEGIO TECNICO INDUSTRIAL DE PUERTO JIMENEZ"/>
    <m/>
  </r>
  <r>
    <x v="120"/>
    <x v="49"/>
    <s v="6"/>
    <s v="08"/>
    <s v="01"/>
    <s v="6-08-01"/>
    <s v="PUBLICA"/>
    <m/>
    <m/>
    <s v="00001"/>
    <s v="*"/>
    <s v="COTO"/>
    <s v="05"/>
    <m/>
    <m/>
    <m/>
    <s v="BARRIO MARIA AUXILIADORA"/>
    <m/>
    <s v="OLMAN FALLAS CAMBRONERO"/>
    <n v="27735449"/>
    <n v="27733387"/>
    <s v="cindea.sanvito@mep.go.cr"/>
    <s v="DIAGONAL AL PALI, ESCUELA MARIA AUXILIADORA"/>
    <m/>
  </r>
  <r>
    <x v="121"/>
    <x v="49"/>
    <s v="6"/>
    <s v="08"/>
    <s v="06"/>
    <s v="6-08-06"/>
    <s v="PUBLICA"/>
    <m/>
    <m/>
    <s v="00233"/>
    <s v="CINDEA SAN VITO"/>
    <s v="COTO"/>
    <s v="05"/>
    <m/>
    <m/>
    <m/>
    <s v="EL ROBLE"/>
    <m/>
    <s v="OLMAN FALLAS CAMBRONERO"/>
    <n v="27735449"/>
    <n v="27733387"/>
    <s v="cindea.sanvito@mep.go.cr"/>
    <s v="ESCUELA JAIME GUTIERREZ BRAUN"/>
    <m/>
  </r>
  <r>
    <x v="122"/>
    <x v="49"/>
    <s v="6"/>
    <s v="08"/>
    <s v="01"/>
    <s v="6-08-01"/>
    <s v="PUBLICA"/>
    <m/>
    <m/>
    <s v="00138"/>
    <s v="CINDEA SAN VITO"/>
    <s v="COTO"/>
    <s v="05"/>
    <m/>
    <m/>
    <m/>
    <s v="LOS REYES"/>
    <m/>
    <s v="OLMAN FALLAS CAMBRONERO"/>
    <n v="27735449"/>
    <n v="27735449"/>
    <s v="cindea.sanvito@mep.go.cr"/>
    <s v="COMUNIDAD ENCUENTRO, LOS REYES, SAN VITO"/>
    <m/>
  </r>
  <r>
    <x v="123"/>
    <x v="49"/>
    <s v="6"/>
    <s v="08"/>
    <s v="01"/>
    <s v="6-08-01"/>
    <s v="PUBLICA"/>
    <m/>
    <m/>
    <s v="00141"/>
    <s v="CINDEA SAN VITO"/>
    <s v="COTO"/>
    <s v="12"/>
    <m/>
    <m/>
    <m/>
    <s v="FILA MENDEZ"/>
    <m/>
    <s v="OLMAN FALLAS CAMBRONERO"/>
    <n v="27735449"/>
    <n v="27848079"/>
    <s v="cindea.sanvito@mep.go.cr"/>
    <s v="ESCUELA FILA MENDEZ, GUTIERREZ BRAUN"/>
    <m/>
  </r>
  <r>
    <x v="124"/>
    <x v="49"/>
    <s v="6"/>
    <s v="08"/>
    <s v="04"/>
    <s v="6-08-04"/>
    <s v="PUBLICA"/>
    <m/>
    <m/>
    <s v="00191"/>
    <s v="CINDEA SAN VITO"/>
    <s v="COTO"/>
    <s v="13"/>
    <m/>
    <m/>
    <m/>
    <s v="LA CASONA"/>
    <m/>
    <s v="OLMAN FALLAS CAMBRONERO"/>
    <n v="27735449"/>
    <n v="0"/>
    <s v="cindea.sanvito@mep.go.cr"/>
    <s v="INSTALACIONES DEL LICEO RURAL LA CASONA"/>
    <m/>
  </r>
  <r>
    <x v="125"/>
    <x v="50"/>
    <s v="1"/>
    <s v="01"/>
    <s v="09"/>
    <s v="1-01-09"/>
    <s v="PUBLICA"/>
    <m/>
    <m/>
    <s v="00199"/>
    <s v="*"/>
    <s v="SAN JOSE OESTE"/>
    <s v="02"/>
    <m/>
    <m/>
    <m/>
    <s v="RINCON GRANDE DE PAVAS"/>
    <m/>
    <s v="GUSTAVO ADOLFO CASTRO ASTUA"/>
    <n v="22130713"/>
    <n v="0"/>
    <s v="cindea.pavas@mep.go.cr"/>
    <s v="DE LA ESCUELA DE RINCON GRANDE 500 METROS O"/>
    <m/>
  </r>
  <r>
    <x v="126"/>
    <x v="50"/>
    <s v="1"/>
    <s v="01"/>
    <s v="09"/>
    <s v="1-01-09"/>
    <s v="PUBLICA"/>
    <m/>
    <m/>
    <s v="00056"/>
    <s v="CINDEA PAVAS"/>
    <s v="SAN JOSE OESTE"/>
    <s v="02"/>
    <m/>
    <m/>
    <m/>
    <s v="RINCON GRANDE DE PAVAS"/>
    <m/>
    <s v="GUSTAVO ADOLFO CASTRO ASTUA"/>
    <n v="22130130"/>
    <n v="0"/>
    <s v="cindea.pavas@mep.go.cr"/>
    <s v="DE LA FABRICA DEMASA 200 MTS AL ESTE"/>
    <m/>
  </r>
  <r>
    <x v="127"/>
    <x v="50"/>
    <s v="1"/>
    <s v="01"/>
    <s v="09"/>
    <s v="1-01-09"/>
    <s v="PUBLICA"/>
    <m/>
    <m/>
    <s v="00057"/>
    <s v="CINDEA PAVAS"/>
    <s v="SAN JOSE OESTE"/>
    <s v="02"/>
    <m/>
    <m/>
    <m/>
    <s v="RINCON GRANDE"/>
    <m/>
    <s v="GUSTAVO ADOLFO CASTRO ASTUA"/>
    <n v="22130130"/>
    <n v="0"/>
    <s v="cindea.pavas@mep.go.cr"/>
    <s v="DE LA BIBLIOTECA CARMEN LYRA 100 MTS AL OESTE"/>
    <m/>
  </r>
  <r>
    <x v="128"/>
    <x v="51"/>
    <s v="1"/>
    <s v="02"/>
    <s v="01"/>
    <s v="1-02-01"/>
    <s v="PUBLICA"/>
    <m/>
    <m/>
    <s v="00004"/>
    <s v="*"/>
    <s v="SAN JOSE OESTE"/>
    <s v="03"/>
    <m/>
    <m/>
    <m/>
    <s v="ESCAZU"/>
    <m/>
    <s v="CESAR QUIROS CHAVES"/>
    <n v="22017613"/>
    <n v="22895590"/>
    <s v="cindea.escazu@mep.go.cr"/>
    <s v="COSTADO SUR DEL PARQUE DE SAN MIGUEL"/>
    <m/>
  </r>
  <r>
    <x v="129"/>
    <x v="51"/>
    <s v="1"/>
    <s v="02"/>
    <s v="02"/>
    <s v="1-02-02"/>
    <s v="PUBLICA"/>
    <m/>
    <m/>
    <s v="00073"/>
    <s v="CINDEA ESCAZU"/>
    <s v="SAN JOSE OESTE"/>
    <s v="03"/>
    <m/>
    <m/>
    <m/>
    <s v="SAN ANTONIO"/>
    <m/>
    <s v="CESAR QUIROS CHAVES"/>
    <n v="22286573"/>
    <n v="22895590"/>
    <s v="cindea.escazu@mep.go.cr"/>
    <s v="COSTADO SUR DEL TEMPLO CATOLICO DE SN ANTONIO"/>
    <m/>
  </r>
  <r>
    <x v="130"/>
    <x v="52"/>
    <s v="7"/>
    <s v="02"/>
    <s v="04"/>
    <s v="7-02-04"/>
    <s v="PUBLICA"/>
    <m/>
    <m/>
    <s v="00206"/>
    <s v="*"/>
    <s v="GUAPILES"/>
    <s v="05"/>
    <m/>
    <m/>
    <m/>
    <s v="SAN ANTONIO"/>
    <m/>
    <s v="LEIDY GONZALEZ MORA"/>
    <n v="27630044"/>
    <n v="0"/>
    <s v="cindea.sanantonioelhumo@mep.go.cr"/>
    <s v="DE LA ESCUELA DE SAN ANTONIO 75 N Y 100 O"/>
    <m/>
  </r>
  <r>
    <x v="131"/>
    <x v="52"/>
    <s v="7"/>
    <s v="02"/>
    <s v="01"/>
    <s v="7-02-01"/>
    <s v="PUBLICA"/>
    <m/>
    <m/>
    <s v="00317"/>
    <s v="CINDEA SAN ANTONIO DEL HUMO"/>
    <s v="GUAPILES"/>
    <s v="05"/>
    <m/>
    <m/>
    <m/>
    <s v="GUACIMO"/>
    <m/>
    <s v="LEIDY GONZALEZ MORA"/>
    <n v="27630044"/>
    <n v="0"/>
    <s v="cindea.sanantonioelhumo@mep.go.cr"/>
    <s v="CAI LA LETICIA"/>
    <m/>
  </r>
  <r>
    <x v="132"/>
    <x v="52"/>
    <s v="7"/>
    <s v="06"/>
    <s v="05"/>
    <s v="7-06-05"/>
    <s v="PUBLICA"/>
    <m/>
    <m/>
    <s v="00078"/>
    <s v="CINDEA SAN ANTONIO DEL HUMO"/>
    <s v="GUAPILES"/>
    <s v="05"/>
    <m/>
    <m/>
    <m/>
    <s v="EL LIMBO"/>
    <m/>
    <s v="LEIDY GONZALEZ MORA"/>
    <n v="27630044"/>
    <n v="0"/>
    <s v="cindea.sananatonioelhumo@mep.go.cr"/>
    <s v="CONTIGUO A LA DELEGACION DEL LIMBO"/>
    <m/>
  </r>
  <r>
    <x v="133"/>
    <x v="52"/>
    <s v="7"/>
    <s v="02"/>
    <s v="04"/>
    <s v="7-02-04"/>
    <s v="PUBLICA"/>
    <m/>
    <m/>
    <s v="00066"/>
    <s v="CINDEA SAN ANTONIO DEL HUMO"/>
    <s v="GUAPILES"/>
    <s v="05"/>
    <m/>
    <m/>
    <m/>
    <s v="LLANO BONITO"/>
    <m/>
    <s v="LEIDY GONZALEZ MORA"/>
    <n v="27630044"/>
    <n v="0"/>
    <s v="cindea.sanantonioelhumo@mep.go.cr"/>
    <s v="LLANO BONITO FRENTE A LA PLAZA DE DEPORTES"/>
    <m/>
  </r>
  <r>
    <x v="134"/>
    <x v="52"/>
    <s v="7"/>
    <s v="06"/>
    <s v="05"/>
    <s v="7-06-05"/>
    <s v="PUBLICA"/>
    <m/>
    <m/>
    <s v="00065"/>
    <s v="CINDEA SAN ANTONIO DEL HUMO"/>
    <s v="GUAPILES"/>
    <s v="05"/>
    <m/>
    <m/>
    <m/>
    <s v="PUEBLO NUEVO"/>
    <m/>
    <s v="LEIDY GONZALEZ MORA"/>
    <n v="27630044"/>
    <n v="0"/>
    <s v="cindea.sanantonioelhumo@mep.go.cr"/>
    <s v="ESC.PUEBLO NUEVO,FRENTE A LA PLZA DE DEPORTES"/>
    <m/>
  </r>
  <r>
    <x v="135"/>
    <x v="52"/>
    <s v="7"/>
    <s v="02"/>
    <s v="04"/>
    <s v="7-02-04"/>
    <s v="PUBLICA"/>
    <m/>
    <m/>
    <s v="00075"/>
    <s v="CINDEA SAN ANTONIO DEL HUMO"/>
    <s v="GUAPILES"/>
    <s v="05"/>
    <m/>
    <m/>
    <m/>
    <s v="ROXANA"/>
    <m/>
    <s v="LEIDY GONZALEZ MORA"/>
    <n v="27630044"/>
    <n v="0"/>
    <s v="cindeasanantonioelhumo@mep.go.cr"/>
    <s v="DE LA DELEGACION DE ROXANA 25 ESTE"/>
    <m/>
  </r>
  <r>
    <x v="136"/>
    <x v="53"/>
    <s v="7"/>
    <s v="02"/>
    <s v="02"/>
    <s v="7-02-02"/>
    <s v="PUBLICA"/>
    <m/>
    <m/>
    <s v="00222"/>
    <s v="*"/>
    <s v="GUAPILES"/>
    <s v="01"/>
    <m/>
    <m/>
    <m/>
    <s v="SAN MARTIN"/>
    <m/>
    <s v="CONRAD JAMES ROSE FRANCIS"/>
    <n v="27102653"/>
    <n v="0"/>
    <s v="cindea.sanmartin@mep.go.cr"/>
    <s v="ESCUELA DE SAN MARTIN"/>
    <m/>
  </r>
  <r>
    <x v="137"/>
    <x v="53"/>
    <s v="7"/>
    <s v="02"/>
    <s v="02"/>
    <s v="7-02-02"/>
    <s v="PUBLICA"/>
    <m/>
    <m/>
    <s v="00005"/>
    <s v="CINDEA SAN MARTIN"/>
    <s v="GUAPILES"/>
    <s v="01"/>
    <m/>
    <m/>
    <m/>
    <s v="BELLA VISTA"/>
    <m/>
    <s v="CONRAD JAMES ROSE FRANCIS"/>
    <n v="27102653"/>
    <n v="0"/>
    <s v="cindea.sanmartin@mep.go.cr"/>
    <s v="ESCUELA LA LEONA"/>
    <m/>
  </r>
  <r>
    <x v="138"/>
    <x v="53"/>
    <s v="7"/>
    <s v="02"/>
    <s v="02"/>
    <s v="7-02-02"/>
    <s v="PUBLICA"/>
    <m/>
    <m/>
    <s v="00080"/>
    <s v="CINDEA SAN MARTIN"/>
    <s v="GUAPILES"/>
    <s v="01"/>
    <m/>
    <m/>
    <m/>
    <s v="LAS CASCADAS"/>
    <m/>
    <s v="CONRAD JAMES ROSE FRANCIS"/>
    <n v="27102653"/>
    <n v="0"/>
    <s v="cindea.sanmartin@mep.go.cr"/>
    <s v="ESCUELA LAS CASCADAS"/>
    <m/>
  </r>
  <r>
    <x v="139"/>
    <x v="53"/>
    <s v="7"/>
    <s v="02"/>
    <s v="02"/>
    <s v="7-02-02"/>
    <s v="PUBLICA"/>
    <m/>
    <m/>
    <s v="00264"/>
    <s v="CINDEA SAN MARTIN"/>
    <s v="GUAPILES"/>
    <s v="01"/>
    <m/>
    <m/>
    <m/>
    <s v="LA UNION"/>
    <m/>
    <s v="CONRAD JAMES ROSE FRANCIS"/>
    <n v="27102653"/>
    <n v="0"/>
    <s v="cindea.sanmartin@mep.go.cr"/>
    <s v="COSTADO ESTE DE LA GUARDIA RURAL"/>
    <m/>
  </r>
  <r>
    <x v="140"/>
    <x v="54"/>
    <s v="6"/>
    <s v="01"/>
    <s v="05"/>
    <s v="6-01-05"/>
    <s v="PUBLICA"/>
    <m/>
    <m/>
    <s v="00183"/>
    <s v="*"/>
    <s v="PENINSULAR"/>
    <s v="01"/>
    <m/>
    <m/>
    <m/>
    <s v="PAQUERA"/>
    <m/>
    <s v="KENNETH MENDOZA MORALES"/>
    <n v="26410700"/>
    <n v="26410078"/>
    <s v="cindea.paquera@gmail.com"/>
    <s v="CONTIGUO A OFICINAS DEL MAG. PAQUERA CENTRO"/>
    <m/>
  </r>
  <r>
    <x v="141"/>
    <x v="55"/>
    <s v="2"/>
    <s v="01"/>
    <s v="14"/>
    <s v="2-01-14"/>
    <s v="PUBLICA"/>
    <m/>
    <m/>
    <s v="00297"/>
    <s v="*"/>
    <s v="SARAPIQUI"/>
    <s v="01"/>
    <m/>
    <m/>
    <m/>
    <s v="SAN MIGUEL"/>
    <m/>
    <s v="ISIDEY LOPEZ LOACIGA"/>
    <n v="24760716"/>
    <n v="0"/>
    <s v="cindea.sanmiguel@mep.go.cr"/>
    <s v="FRENTE AL TEMPLO CATOLICO DE SAN MIGUEL"/>
    <m/>
  </r>
  <r>
    <x v="142"/>
    <x v="56"/>
    <s v="7"/>
    <s v="04"/>
    <s v="01"/>
    <s v="7-04-01"/>
    <s v="PUBLICA"/>
    <m/>
    <m/>
    <s v="00203"/>
    <s v="*"/>
    <s v="SULA"/>
    <s v="01"/>
    <m/>
    <m/>
    <m/>
    <s v="SURETKA"/>
    <m/>
    <s v="FRANCO JIMENEZ ACOSTA"/>
    <n v="86019965"/>
    <n v="0"/>
    <s v="cindea.suretka@mep.go.cr"/>
    <s v="FRENTE A COMERCIALIZADORA GERALD"/>
    <m/>
  </r>
  <r>
    <x v="143"/>
    <x v="56"/>
    <s v="7"/>
    <s v="04"/>
    <s v="01"/>
    <s v="7-04-01"/>
    <s v="PUBLICA"/>
    <m/>
    <m/>
    <s v="00008"/>
    <s v="CINDEA SURETKA"/>
    <s v="SULA"/>
    <s v="01"/>
    <m/>
    <m/>
    <m/>
    <s v="SURETKA"/>
    <m/>
    <s v="FRANCO JIMENEZ ACOSTA"/>
    <n v="86019965"/>
    <n v="0"/>
    <s v="cindea.suretka@mep.go.cr"/>
    <s v="CHINA KICHA"/>
    <m/>
  </r>
  <r>
    <x v="144"/>
    <x v="56"/>
    <s v="7"/>
    <s v="04"/>
    <s v="01"/>
    <s v="7-04-01"/>
    <s v="PUBLICA"/>
    <m/>
    <m/>
    <s v="00007"/>
    <s v="CINDEA SURETKA"/>
    <s v="SULA"/>
    <s v="01"/>
    <m/>
    <m/>
    <m/>
    <s v="SURETKA"/>
    <m/>
    <s v="FRANCO JIMENEZ ACOSTA"/>
    <n v="86019965"/>
    <n v="0"/>
    <s v="cindea.suretka@mep.go.cr"/>
    <s v="A UN COSTADO DE LA ESCUELA KATSI"/>
    <m/>
  </r>
  <r>
    <x v="145"/>
    <x v="57"/>
    <s v="1"/>
    <s v="01"/>
    <s v="03"/>
    <s v="1-01-03"/>
    <s v="PUBLICA"/>
    <m/>
    <m/>
    <s v="00035"/>
    <s v="*"/>
    <s v="SAN JOSE CENTRAL"/>
    <s v="01"/>
    <m/>
    <m/>
    <m/>
    <s v="BARRIO CUBA"/>
    <m/>
    <s v="ADEMAR AZOFEIFA MURILLO"/>
    <n v="22210481"/>
    <n v="0"/>
    <s v="cindea.republicadenicaragua@mep.go.cr"/>
    <s v="200M NORTE DEL LAGAR EN BARRIO CUBA, CALLE 18"/>
    <m/>
  </r>
  <r>
    <x v="146"/>
    <x v="58"/>
    <s v="6"/>
    <s v="05"/>
    <s v="01"/>
    <s v="6-05-01"/>
    <s v="PUBLICA"/>
    <m/>
    <m/>
    <s v="00009"/>
    <s v="*"/>
    <s v="GRANDE DE TERRABA"/>
    <s v="06"/>
    <m/>
    <m/>
    <m/>
    <s v="OJO DE AGUA"/>
    <m/>
    <s v="SHIRLEY CORDERO RIOS"/>
    <n v="27887067"/>
    <n v="0"/>
    <s v="cindea.ciudadcortes@mep.go.cr"/>
    <s v="INSTALACIONES ESCUELA NIEBOROWSKY"/>
    <m/>
  </r>
  <r>
    <x v="147"/>
    <x v="58"/>
    <s v="6"/>
    <s v="05"/>
    <s v="05"/>
    <s v="6-05-05"/>
    <s v="PUBLICA"/>
    <m/>
    <m/>
    <s v="00010"/>
    <s v="CINDEA CIUDAD CORTES"/>
    <s v="GRANDE DE TERRABA"/>
    <s v="06"/>
    <m/>
    <m/>
    <m/>
    <s v="FINCA ALAJUELA"/>
    <m/>
    <s v="SHIRLEY CORDERO RIOS"/>
    <n v="27887067"/>
    <n v="0"/>
    <s v="cindea.ciudadcortes@mep.go.cr"/>
    <s v="INSTALACIONES DEL COLEGIO FINCA ALAJUELA"/>
    <m/>
  </r>
  <r>
    <x v="148"/>
    <x v="58"/>
    <s v="6"/>
    <s v="05"/>
    <s v="02"/>
    <s v="6-05-02"/>
    <s v="PUBLICA"/>
    <m/>
    <m/>
    <s v="00011"/>
    <s v="CINDEA CIUDAD CORTES"/>
    <s v="GRANDE DE TERRABA"/>
    <s v="06"/>
    <m/>
    <m/>
    <m/>
    <s v="PALMAR SUR"/>
    <m/>
    <s v="SHIRLEY CORDERO RIOS"/>
    <n v="27887067"/>
    <n v="0"/>
    <s v="ciudad.ciudadcortes@mep.go.cr"/>
    <s v="PALMAR SUR"/>
    <m/>
  </r>
  <r>
    <x v="149"/>
    <x v="59"/>
    <s v="6"/>
    <s v="03"/>
    <s v="03"/>
    <s v="6-03-03"/>
    <s v="PUBLICA"/>
    <m/>
    <m/>
    <s v="00052"/>
    <s v="*"/>
    <s v="GRANDE DE TERRABA"/>
    <s v="12"/>
    <m/>
    <m/>
    <m/>
    <s v="SAN RAFAEL CABAGRA"/>
    <m/>
    <s v="RAQUEL MONTENEGRO MUÑOZ"/>
    <n v="22064088"/>
    <n v="27300145"/>
    <s v="cindea.kabakol@mep.go.cr"/>
    <s v="100 M NORTE DE LA ESCUELA SAN RAFAEL CABAGRA"/>
    <m/>
  </r>
  <r>
    <x v="150"/>
    <x v="59"/>
    <s v="6"/>
    <s v="03"/>
    <s v="05"/>
    <s v="6-03-05"/>
    <s v="PUBLICA"/>
    <m/>
    <m/>
    <s v="00054"/>
    <s v="CINDEA KABAKOL"/>
    <s v="GRANDE DE TERRABA"/>
    <s v="12"/>
    <m/>
    <m/>
    <m/>
    <s v="BIJAGUAL"/>
    <m/>
    <s v="MARIA RAQUEL MONTENEGRO MUÑOZ"/>
    <n v="22064088"/>
    <n v="0"/>
    <s v="cindea.kabakol@mep.go.cr"/>
    <s v="BIJAGUAL DE PILAS, BUENOS AIRES PUNTARENAS"/>
    <m/>
  </r>
  <r>
    <x v="151"/>
    <x v="59"/>
    <s v="6"/>
    <s v="03"/>
    <s v="03"/>
    <s v="6-03-03"/>
    <s v="PUBLICA"/>
    <m/>
    <m/>
    <s v="00055"/>
    <s v="CINDEA KABAKOL"/>
    <s v="GRANDE DE TERRABA"/>
    <s v="12"/>
    <m/>
    <m/>
    <m/>
    <s v="SAN ANTONIO"/>
    <m/>
    <s v="RAQUEL MONTENEGRO MUÑOZ"/>
    <n v="22064088"/>
    <n v="0"/>
    <s v="cindeakakabol@mep.go.cr"/>
    <s v="1 KM AL ESTE DE LA PLAZA DE TERRABA"/>
    <m/>
  </r>
  <r>
    <x v="152"/>
    <x v="60"/>
    <s v="6"/>
    <s v="03"/>
    <s v="01"/>
    <s v="6-03-01"/>
    <s v="PUBLICA"/>
    <m/>
    <m/>
    <s v="00012"/>
    <s v="*"/>
    <s v="GRANDE DE TERRABA"/>
    <s v="01"/>
    <m/>
    <m/>
    <m/>
    <s v="URBANIZACION LAS LOMAS"/>
    <m/>
    <s v="MARTA GAMBOA JARA"/>
    <n v="27300125"/>
    <n v="0"/>
    <s v="cindea.buenosaires@mep.go.cr"/>
    <s v="INSTALACIONES DE LA ESCUELA LAS LOMAS"/>
    <m/>
  </r>
  <r>
    <x v="153"/>
    <x v="60"/>
    <s v="6"/>
    <s v="03"/>
    <s v="08"/>
    <s v="6-03-08"/>
    <s v="PUBLICA"/>
    <m/>
    <m/>
    <s v="00015"/>
    <s v="CINDEA BUENOS AIRES"/>
    <s v="GRANDE DE TERRABA"/>
    <s v="01"/>
    <m/>
    <m/>
    <m/>
    <s v="EL CARMEN"/>
    <m/>
    <s v="MARTA GAMBOA JARA"/>
    <n v="27300125"/>
    <n v="0"/>
    <s v="cindea.buenosaires@mep.go.cr"/>
    <s v="LICEO EL CARMEN DE BIOLLEY"/>
    <m/>
  </r>
  <r>
    <x v="154"/>
    <x v="60"/>
    <s v="6"/>
    <s v="03"/>
    <s v="06"/>
    <s v="6-03-06"/>
    <s v="PUBLICA"/>
    <m/>
    <m/>
    <s v="00051"/>
    <s v="CINDEA BUENOS AIRES"/>
    <s v="GRANDE DE TERRABA"/>
    <s v="01"/>
    <m/>
    <m/>
    <m/>
    <s v="MAIZ DE LOS UVA"/>
    <m/>
    <s v="MARTA GAMBOA JARA"/>
    <n v="27300125"/>
    <n v="0"/>
    <s v="cindea.buenosaires@mep.go.cr"/>
    <s v="LICEO MAIZ DE LOS UVA"/>
    <m/>
  </r>
  <r>
    <x v="155"/>
    <x v="60"/>
    <s v="6"/>
    <s v="03"/>
    <s v="03"/>
    <s v="6-03-03"/>
    <s v="PUBLICA"/>
    <m/>
    <m/>
    <s v="00014"/>
    <s v="CINDEA BUENOS AIRES"/>
    <s v="GRANDE DE TERRABA"/>
    <s v="01"/>
    <m/>
    <m/>
    <m/>
    <s v="POTRERO GRANDE"/>
    <m/>
    <s v="MARTA GAMBOA JARA"/>
    <n v="27300125"/>
    <n v="0"/>
    <s v="cindea.buenosaires@mep.go.cr"/>
    <s v="LICEO DE POTRERO GRANDE"/>
    <m/>
  </r>
  <r>
    <x v="156"/>
    <x v="60"/>
    <s v="6"/>
    <s v="03"/>
    <s v="02"/>
    <s v="6-03-02"/>
    <s v="PUBLICA"/>
    <m/>
    <m/>
    <s v="00013"/>
    <s v="CINDEA BUENOS AIRES"/>
    <s v="GRANDE DE TERRABA"/>
    <s v="01"/>
    <m/>
    <m/>
    <m/>
    <s v="URBANIZACION EL PROGRESO"/>
    <m/>
    <s v="MARTA GAMBOA JARA"/>
    <n v="27300125"/>
    <n v="0"/>
    <s v="cindea.buenosaires@mep.go.cr"/>
    <s v="LICEO YOLANDA OREAMUNO"/>
    <m/>
  </r>
  <r>
    <x v="157"/>
    <x v="61"/>
    <s v="2"/>
    <s v="10"/>
    <s v="12"/>
    <s v="2-10-12"/>
    <s v="PUBLICA"/>
    <m/>
    <m/>
    <s v="00118"/>
    <s v="*"/>
    <s v="SAN CARLOS"/>
    <s v="11"/>
    <m/>
    <m/>
    <m/>
    <s v="SANTO DOMINGO"/>
    <m/>
    <s v="JAINER HERNANDEZ ALFARO"/>
    <n v="24780715"/>
    <n v="0"/>
    <s v="cindea.monterrey@mep.go.cr"/>
    <s v="CONTIGUO AL EBAIS DE MONTERREY"/>
    <m/>
  </r>
  <r>
    <x v="158"/>
    <x v="62"/>
    <s v="2"/>
    <s v="14"/>
    <s v="03"/>
    <s v="2-14-03"/>
    <s v="PUBLICA"/>
    <m/>
    <m/>
    <s v="00223"/>
    <s v="*"/>
    <s v="SAN CARLOS"/>
    <s v="10"/>
    <m/>
    <m/>
    <m/>
    <s v="EL PAVON"/>
    <m/>
    <s v="JONATHAN BARRANTES AGUIRRE"/>
    <n v="24718236"/>
    <n v="0"/>
    <s v="cindea.pavon@mep.go.cr"/>
    <s v="EN LAS INSTALACIONES DEL LICEO PAVON"/>
    <m/>
  </r>
  <r>
    <x v="159"/>
    <x v="63"/>
    <s v="5"/>
    <s v="05"/>
    <s v="03"/>
    <s v="5-05-03"/>
    <s v="PUBLICA"/>
    <m/>
    <m/>
    <s v="00108"/>
    <s v="*"/>
    <s v="SANTA CRUZ"/>
    <s v="06"/>
    <m/>
    <m/>
    <m/>
    <s v="SARDINAL"/>
    <m/>
    <s v="RANDAL CHAVES ZUÑIGA"/>
    <n v="24384723"/>
    <n v="0"/>
    <s v="cindea.sardinal@mep.go.cr"/>
    <s v="INSTALACIONES DEL CTP DE SARDINAL"/>
    <m/>
  </r>
  <r>
    <x v="160"/>
    <x v="63"/>
    <s v="5"/>
    <s v="05"/>
    <s v="03"/>
    <s v="5-05-03"/>
    <s v="PUBLICA"/>
    <m/>
    <m/>
    <s v="00110"/>
    <s v="CINDEA SARDINAL"/>
    <s v="SANTA CRUZ"/>
    <s v="06"/>
    <m/>
    <m/>
    <m/>
    <s v="PLAYAS DEL COCO"/>
    <m/>
    <s v="RANDAL CHAVES ZUÑIGA"/>
    <n v="24384723"/>
    <n v="0"/>
    <s v="cindea.sardinal@mep.go.cr"/>
    <s v="INSTALACIONES COLEGIO PLAYAS DEL COCO"/>
    <m/>
  </r>
  <r>
    <x v="161"/>
    <x v="64"/>
    <s v="5"/>
    <s v="05"/>
    <s v="04"/>
    <s v="5-05-04"/>
    <s v="PUBLICA"/>
    <m/>
    <m/>
    <s v="00109"/>
    <s v="*"/>
    <s v="SANTA CRUZ"/>
    <s v="05"/>
    <m/>
    <m/>
    <m/>
    <s v="SAN FRANCISCO"/>
    <m/>
    <s v="EYLEEN ANGULO NAVARRETE"/>
    <n v="26511965"/>
    <n v="0"/>
    <s v="cindea.belen@mep.go.cr"/>
    <s v="DE LA CRUZ 250 METROS AL ESTE"/>
    <m/>
  </r>
  <r>
    <x v="162"/>
    <x v="65"/>
    <s v="5"/>
    <s v="06"/>
    <s v="04"/>
    <s v="5-06-04"/>
    <s v="PUBLICA"/>
    <m/>
    <m/>
    <s v="00163"/>
    <s v="*"/>
    <s v="CAÑAS"/>
    <s v="01"/>
    <m/>
    <m/>
    <m/>
    <s v="BEBEDERO"/>
    <m/>
    <s v="IVETTE VILLALOBOS CARRANZA"/>
    <n v="26740002"/>
    <n v="0"/>
    <s v="cindea.bebedero@mep.go.cr"/>
    <s v="EN LAS INSTALACIONES DE LA ESCUELA BEBEDERO"/>
    <m/>
  </r>
  <r>
    <x v="163"/>
    <x v="66"/>
    <s v="5"/>
    <s v="08"/>
    <s v="01"/>
    <s v="5-08-01"/>
    <s v="PUBLICA"/>
    <m/>
    <m/>
    <s v="00061"/>
    <s v="*"/>
    <s v="CAÑAS"/>
    <s v="03"/>
    <m/>
    <m/>
    <m/>
    <s v="TILARAN"/>
    <m/>
    <s v="GREVEN MIRANDA CORRALES"/>
    <n v="26952151"/>
    <n v="0"/>
    <s v="cindea.tilaran@mep.go.cr"/>
    <s v="COSTADO NORTE DEL PARQUE CENRTAL DE TILARAN"/>
    <m/>
  </r>
  <r>
    <x v="164"/>
    <x v="66"/>
    <s v="5"/>
    <s v="08"/>
    <s v="01"/>
    <s v="5-08-01"/>
    <s v="PUBLICA"/>
    <m/>
    <m/>
    <s v="00063"/>
    <s v="CINDEA TILARAN"/>
    <s v="CAÑAS"/>
    <s v="03"/>
    <m/>
    <m/>
    <m/>
    <s v="NUEVO ARENAL"/>
    <m/>
    <s v="GREVEN MIRANDA CORRALES"/>
    <n v="26944113"/>
    <n v="0"/>
    <s v="cindea.tilaran@mep.go.cr"/>
    <s v="COSTADO ESTE DE LA DELEGACION DE NUEVO ARENAL"/>
    <m/>
  </r>
  <r>
    <x v="165"/>
    <x v="67"/>
    <s v="5"/>
    <s v="07"/>
    <s v="01"/>
    <s v="5-07-01"/>
    <s v="PUBLICA"/>
    <m/>
    <m/>
    <s v="00156"/>
    <s v="*"/>
    <s v="CAÑAS"/>
    <s v="04"/>
    <m/>
    <m/>
    <m/>
    <s v="LA PALMA"/>
    <m/>
    <s v="JUAN PABLO MURILLO PICADO"/>
    <n v="26628037"/>
    <n v="0"/>
    <s v="cindea.lapalma@mep.go.cr"/>
    <s v="15 METROS NORTE DE LA IGLESIA CATOLICA"/>
    <m/>
  </r>
  <r>
    <x v="166"/>
    <x v="67"/>
    <s v="5"/>
    <s v="07"/>
    <s v="04"/>
    <s v="5-07-04"/>
    <s v="PUBLICA"/>
    <m/>
    <m/>
    <s v="00157"/>
    <s v="CINDEA LA PALMA"/>
    <s v="CAÑAS"/>
    <s v="04"/>
    <m/>
    <m/>
    <m/>
    <s v="COLORADO"/>
    <m/>
    <s v="JUAN PABLO MURILLO PICADO"/>
    <n v="26628037"/>
    <n v="0"/>
    <s v="cindea.lapalma@mep.go.cr"/>
    <s v="ESCUELA DE COLORADO"/>
    <m/>
  </r>
  <r>
    <x v="167"/>
    <x v="67"/>
    <s v="5"/>
    <s v="07"/>
    <s v="04"/>
    <s v="5-07-04"/>
    <s v="PUBLICA"/>
    <m/>
    <m/>
    <s v="00158"/>
    <s v="CINDEA LA PALMA"/>
    <s v="CAÑAS"/>
    <s v="04"/>
    <m/>
    <m/>
    <m/>
    <s v="SAN BUENAVENTURA"/>
    <m/>
    <s v="JUAN PABLO MURILLO PICADO"/>
    <n v="26628037"/>
    <n v="0"/>
    <s v="cindea.lapalma@mep.go.cr"/>
    <s v="ESCUELA DE SAN BUENAVENTURA"/>
    <m/>
  </r>
  <r>
    <x v="168"/>
    <x v="68"/>
    <s v="3"/>
    <s v="05"/>
    <s v="01"/>
    <s v="3-05-01"/>
    <s v="PUBLICA"/>
    <m/>
    <m/>
    <s v="00092"/>
    <s v="*"/>
    <s v="TURRIALBA"/>
    <s v="02"/>
    <m/>
    <m/>
    <m/>
    <s v="CENTRO"/>
    <m/>
    <s v="RANDALL SOLANO SOLANO"/>
    <n v="25560211"/>
    <n v="25560211"/>
    <s v="cindea.drclodomiropicadotwight@mep.go.cr"/>
    <s v="BARRIO LA HACIENDITA,300 N DE LOS TRIBUNALES"/>
    <m/>
  </r>
  <r>
    <x v="169"/>
    <x v="68"/>
    <s v="3"/>
    <s v="05"/>
    <s v="06"/>
    <s v="3-05-06"/>
    <s v="PUBLICA"/>
    <m/>
    <m/>
    <s v="00323"/>
    <s v="CINDEA DR CLODOMIRO PICADO TWIGHT"/>
    <s v="TURRIALBA"/>
    <s v="03"/>
    <m/>
    <m/>
    <m/>
    <s v="JABILLOS"/>
    <m/>
    <m/>
    <m/>
    <m/>
    <m/>
    <s v="300 ESTE DEL MINI SUPER BARATO"/>
    <m/>
  </r>
  <r>
    <x v="170"/>
    <x v="68"/>
    <s v="3"/>
    <s v="05"/>
    <s v="01"/>
    <s v="3-05-01"/>
    <s v="PUBLICA"/>
    <m/>
    <m/>
    <s v="00094"/>
    <s v="CINDEA DR CLODOMIRO PICADO TWIGHT"/>
    <s v="TURRIALBA"/>
    <s v="02"/>
    <m/>
    <m/>
    <m/>
    <s v="SAN JUAN NORTE"/>
    <m/>
    <s v="RANDALL SOLANO SOLANO"/>
    <n v="25562053"/>
    <n v="0"/>
    <s v="cindea.drclodomiropicadotwight@mep.go.cr"/>
    <s v="TURRIALBA, SAN JUAN NORTE"/>
    <m/>
  </r>
  <r>
    <x v="171"/>
    <x v="68"/>
    <s v="3"/>
    <s v="05"/>
    <s v="04"/>
    <s v="3-05-04"/>
    <s v="PUBLICA"/>
    <m/>
    <m/>
    <s v="00099"/>
    <s v="CINDEA DR CLODOMIRO PICADO TWIGHT"/>
    <s v="TURRIALBA"/>
    <s v="02"/>
    <m/>
    <m/>
    <m/>
    <s v="SANTA CRUZ"/>
    <m/>
    <s v="RANDALL SOLANO SOLANO"/>
    <n v="25386236"/>
    <n v="0"/>
    <s v="cindea.drclodomiropicadotwight@mep.go.cr"/>
    <s v="SANTA CRUZ CENTRO"/>
    <m/>
  </r>
  <r>
    <x v="172"/>
    <x v="69"/>
    <s v="3"/>
    <s v="05"/>
    <s v="08"/>
    <s v="3-05-08"/>
    <s v="PUBLICA"/>
    <m/>
    <m/>
    <s v="00097"/>
    <s v="*"/>
    <s v="TURRIALBA"/>
    <s v="05"/>
    <m/>
    <m/>
    <m/>
    <s v="TAYUTIC"/>
    <m/>
    <s v="JULIO CESAR CONTRERAS MONGE"/>
    <n v="25548037"/>
    <n v="0"/>
    <s v="cindea.tayutic@mep.go.cr"/>
    <s v="ESC.TAYUTIC,COSTADO N. P. DEPORTES"/>
    <m/>
  </r>
  <r>
    <x v="173"/>
    <x v="69"/>
    <s v="3"/>
    <s v="05"/>
    <s v="05"/>
    <s v="3-05-05"/>
    <s v="PUBLICA"/>
    <m/>
    <m/>
    <s v="00095"/>
    <s v="CINDEA TAYUTIC"/>
    <s v="TURRIALBA"/>
    <s v="05"/>
    <m/>
    <m/>
    <m/>
    <s v="LA SUIZA"/>
    <m/>
    <s v="JULIO CESAR CONTRERAS MONGE"/>
    <n v="25548037"/>
    <n v="0"/>
    <s v="cindea.tayutic@hotmail.com"/>
    <s v="COLEGIO TECNICO PROFESIONAL LA SUIZA"/>
    <m/>
  </r>
  <r>
    <x v="174"/>
    <x v="69"/>
    <s v="3"/>
    <s v="05"/>
    <s v="12"/>
    <s v="3-05-12"/>
    <s v="PUBLICA"/>
    <m/>
    <m/>
    <s v="00322"/>
    <s v="CINDEA TAYUTIC"/>
    <s v="TURRIALBA"/>
    <s v="05"/>
    <m/>
    <m/>
    <m/>
    <s v="GRANO DE ORO"/>
    <m/>
    <m/>
    <m/>
    <m/>
    <m/>
    <s v="CONTIGUO SALON COMUNAL"/>
    <m/>
  </r>
  <r>
    <x v="175"/>
    <x v="69"/>
    <s v="3"/>
    <s v="05"/>
    <s v="07"/>
    <s v="3-05-07"/>
    <s v="PUBLICA"/>
    <m/>
    <m/>
    <s v="00096"/>
    <s v="CINDEA TAYUTIC"/>
    <s v="TURRIALBA"/>
    <s v="05"/>
    <m/>
    <m/>
    <m/>
    <s v="TUIS"/>
    <m/>
    <s v="JULIO CESAR CONTRERAS MONGE"/>
    <n v="25548037"/>
    <n v="0"/>
    <s v="cindea.tayutic@mep.go.cr"/>
    <s v="DE LA DELEGACION DE POLICIA 100 M SUR"/>
    <m/>
  </r>
  <r>
    <x v="84"/>
    <x v="70"/>
    <s v="3"/>
    <s v="04"/>
    <s v="03"/>
    <s v="3-04-03"/>
    <s v="PUBLICA"/>
    <m/>
    <m/>
    <s v="00098"/>
    <s v="*"/>
    <s v="TURRIALBA"/>
    <s v="01"/>
    <m/>
    <m/>
    <m/>
    <s v="LA HACIENDITA"/>
    <m/>
    <s v="CHRISTIAN OSES CAMPOS"/>
    <n v="25310132"/>
    <n v="0"/>
    <s v="cindea.pejibaye.turrialba@mep.go.cr"/>
    <s v="COSTADO ESTE DEL ANTIGUO BENEFICIO CAFETALERO"/>
    <m/>
  </r>
  <r>
    <x v="176"/>
    <x v="70"/>
    <s v="3"/>
    <s v="04"/>
    <s v="01"/>
    <s v="3-04-01"/>
    <s v="PUBLICA"/>
    <m/>
    <m/>
    <s v="00093"/>
    <s v="CINDEA PEJIBAYE"/>
    <s v="TURRIALBA"/>
    <s v="01"/>
    <m/>
    <m/>
    <m/>
    <s v="LA HACIENDITA"/>
    <m/>
    <s v="JOSE LUIS JIMENEZ SALAZAR"/>
    <n v="25310132"/>
    <n v="25321001"/>
    <s v="cindea.pejibaye.turrialba@mep.go.cr"/>
    <s v="ESC. CECILIO LINDO MORALES, JUAN VIÑAS CENTRO"/>
    <m/>
  </r>
  <r>
    <x v="177"/>
    <x v="70"/>
    <s v="3"/>
    <s v="04"/>
    <s v="02"/>
    <s v="3-04-02"/>
    <s v="PUBLICA"/>
    <m/>
    <m/>
    <s v="00324"/>
    <s v="CINDEA PEJIBAYE"/>
    <s v="TURRIALBA"/>
    <s v="01"/>
    <m/>
    <m/>
    <m/>
    <s v="LA FLORA"/>
    <m/>
    <m/>
    <m/>
    <m/>
    <m/>
    <s v="300 ESTE CENTRO AGRICOLA CANTONAL"/>
    <m/>
  </r>
  <r>
    <x v="178"/>
    <x v="71"/>
    <s v="2"/>
    <s v="13"/>
    <s v="03"/>
    <s v="2-13-03"/>
    <s v="PUBLICA"/>
    <m/>
    <m/>
    <s v="00130"/>
    <s v="*"/>
    <s v="ZONA NORTE-NORTE"/>
    <s v="03"/>
    <m/>
    <m/>
    <m/>
    <s v="SAN JOSE"/>
    <m/>
    <s v="LUIS ANGEL CHAVES VARELA"/>
    <n v="88167579"/>
    <n v="83620637"/>
    <s v="cindea.sanjose@mep.go.cr"/>
    <s v="DEL CRUCE A LAS CAMELIAS 300 MTS AL NORTE"/>
    <m/>
  </r>
  <r>
    <x v="179"/>
    <x v="72"/>
    <s v="2"/>
    <s v="13"/>
    <s v="02"/>
    <s v="2-13-02"/>
    <s v="PUBLICA"/>
    <m/>
    <m/>
    <s v="00129"/>
    <s v="*"/>
    <s v="ZONA NORTE-NORTE"/>
    <s v="02"/>
    <m/>
    <m/>
    <m/>
    <s v="AGUAS CLARAS"/>
    <m/>
    <s v="ADRIAN BOLAÑOS BENAVIDES"/>
    <n v="24660035"/>
    <n v="24660220"/>
    <s v="cindea.aguasclaras@mep.go.cr"/>
    <s v="400 NORTE DE LA ENTRADA A RIO NEGRO"/>
    <m/>
  </r>
  <r>
    <x v="180"/>
    <x v="73"/>
    <s v="2"/>
    <s v="13"/>
    <s v="06"/>
    <s v="2-13-06"/>
    <s v="PUBLICA"/>
    <m/>
    <m/>
    <s v="00128"/>
    <s v="*"/>
    <s v="ZONA NORTE-NORTE"/>
    <s v="07"/>
    <m/>
    <m/>
    <m/>
    <s v="BRASILIA"/>
    <m/>
    <s v="JUAN PARAJELES DUARTE"/>
    <n v="24700341"/>
    <n v="0"/>
    <s v="cindea.brasilia@mep.go.cr"/>
    <s v="1 KM AL OESTE DE LA ESC. DE BRASILIA"/>
    <m/>
  </r>
  <r>
    <x v="181"/>
    <x v="74"/>
    <s v="2"/>
    <s v="13"/>
    <s v="04"/>
    <s v="2-13-04"/>
    <s v="PUBLICA"/>
    <m/>
    <m/>
    <s v="00127"/>
    <s v="*"/>
    <s v="ZONA NORTE-NORTE"/>
    <s v="04"/>
    <m/>
    <m/>
    <m/>
    <s v="ASENT. CARLOS VARGAS"/>
    <m/>
    <s v="EVELYN PATRICIA NOGUERA G"/>
    <n v="88062266"/>
    <n v="0"/>
    <s v="cindea.bijagua@mep.go.cr"/>
    <s v="200 SUR DE VETERINARIA BIJAGUA"/>
    <m/>
  </r>
  <r>
    <x v="182"/>
    <x v="74"/>
    <s v="2"/>
    <s v="13"/>
    <s v="08"/>
    <s v="2-13-08"/>
    <s v="PUBLICA"/>
    <m/>
    <m/>
    <s v="00124"/>
    <s v="CINDEA BIJAGUA"/>
    <s v="ZONA NORTE-NORTE"/>
    <s v="04"/>
    <m/>
    <m/>
    <m/>
    <s v="EL COLEGIO"/>
    <m/>
    <s v="EVELYN NOGUERA GUEVARA"/>
    <n v="88994405"/>
    <n v="0"/>
    <s v="cindea.bijagua@mep.go"/>
    <s v="2 KM ESTE ESCUELA SOR MARIA ROMERO"/>
    <m/>
  </r>
  <r>
    <x v="183"/>
    <x v="75"/>
    <s v="2"/>
    <s v="15"/>
    <s v="04"/>
    <s v="2-15-04"/>
    <s v="PUBLICA"/>
    <m/>
    <m/>
    <s v="00131"/>
    <s v="*"/>
    <s v="ZONA NORTE-NORTE"/>
    <s v="06"/>
    <m/>
    <m/>
    <m/>
    <s v="KATIRA"/>
    <m/>
    <s v="HENRY GUIDO LORIA"/>
    <n v="24021018"/>
    <n v="0"/>
    <s v="cindea.katira@mep.go.cr"/>
    <s v="INSTALACIONES LICEO KATIRA, FRENTE GIMNASIO"/>
    <m/>
  </r>
  <r>
    <x v="184"/>
    <x v="75"/>
    <s v="2"/>
    <s v="15"/>
    <s v="03"/>
    <s v="2-15-03"/>
    <s v="PUBLICA"/>
    <m/>
    <m/>
    <s v="00134"/>
    <s v="CINDEA KATIRA"/>
    <s v="ZONA NORTE-NORTE"/>
    <s v="06"/>
    <m/>
    <m/>
    <m/>
    <s v="EL CRUCE"/>
    <m/>
    <s v="HENRY GUIDO LORIA"/>
    <n v="24021018"/>
    <n v="0"/>
    <s v="cindea.katira@mep.go.cr"/>
    <s v="FRENTE AL EBAIS DE EL CRECE"/>
    <m/>
  </r>
  <r>
    <x v="185"/>
    <x v="75"/>
    <s v="2"/>
    <s v="13"/>
    <s v="01"/>
    <s v="2-13-01"/>
    <s v="PUBLICA"/>
    <m/>
    <m/>
    <s v="00132"/>
    <s v="CINDEA KATIRA"/>
    <s v="ZONA NORTE-NORTE"/>
    <s v="06"/>
    <m/>
    <m/>
    <m/>
    <s v="LA UNION"/>
    <m/>
    <s v="HENRY GUIDO LORIA"/>
    <n v="24021018"/>
    <n v="0"/>
    <s v="cindea.katira@mep.go.cr"/>
    <s v="COSTADO NORTE DE LA PLAZA DE DEPORTES"/>
    <m/>
  </r>
  <r>
    <x v="186"/>
    <x v="75"/>
    <s v="2"/>
    <s v="15"/>
    <s v="04"/>
    <s v="2-15-04"/>
    <s v="PUBLICA"/>
    <m/>
    <m/>
    <s v="00135"/>
    <s v="CINDEA KATIRA"/>
    <s v="ZONA NORTE-NORTE"/>
    <s v="06"/>
    <m/>
    <m/>
    <m/>
    <s v="LLANO BONITO"/>
    <m/>
    <s v="HENRY GUIDO LORIA"/>
    <n v="24021018"/>
    <n v="0"/>
    <s v="cindea.katira@mep.go.cr"/>
    <s v="300 SUR DE LA IGLESIA CATOLICA"/>
    <m/>
  </r>
  <r>
    <x v="187"/>
    <x v="76"/>
    <s v="1"/>
    <s v="15"/>
    <s v="01"/>
    <s v="1-15-01"/>
    <s v="PUBLICA"/>
    <m/>
    <m/>
    <s v="00072"/>
    <s v="*"/>
    <s v="SAN JOSE NORTE"/>
    <s v="03"/>
    <m/>
    <m/>
    <m/>
    <s v="SAN PEDRO"/>
    <m/>
    <s v="JEANNETTE UMA;A VALVERDE"/>
    <n v="25243412"/>
    <n v="22806815"/>
    <s v="cindea.montesdeoca@mep.go.cr"/>
    <s v="INSTALACIONES DEL LICEO JOSE JOAQUIN VARGAS C"/>
    <m/>
  </r>
  <r>
    <x v="188"/>
    <x v="77"/>
    <s v="1"/>
    <s v="11"/>
    <s v="01"/>
    <s v="1-11-01"/>
    <s v="PUBLICA"/>
    <m/>
    <m/>
    <s v="00070"/>
    <s v="*"/>
    <s v="SAN JOSE NORTE"/>
    <s v="06"/>
    <m/>
    <m/>
    <m/>
    <s v="SAN ISIDRO"/>
    <m/>
    <s v="MARCO JIMENEZ FERNANDEZ"/>
    <n v="22296620"/>
    <n v="0"/>
    <s v="cindea.coronado@mep.go.cr"/>
    <s v="ESC. JOSE ANA MARIN"/>
    <m/>
  </r>
  <r>
    <x v="189"/>
    <x v="78"/>
    <s v="1"/>
    <s v="14"/>
    <s v="01"/>
    <s v="1-14-01"/>
    <s v="PUBLICA"/>
    <m/>
    <m/>
    <s v="00069"/>
    <s v="*"/>
    <s v="SAN JOSE NORTE"/>
    <s v="05"/>
    <m/>
    <m/>
    <m/>
    <s v="SAN RAFAEL"/>
    <m/>
    <s v="ANA MARITZA COCOZZA CALDERON"/>
    <n v="40319536"/>
    <n v="0"/>
    <s v="cindea.moravia@mep.go.cr"/>
    <s v="FRENTE A IGLESIA CATOLICA DE SAN RAFAEL"/>
    <m/>
  </r>
  <r>
    <x v="190"/>
    <x v="79"/>
    <s v="5"/>
    <s v="11"/>
    <s v="01"/>
    <s v="5-11-01"/>
    <s v="PUBLICA"/>
    <m/>
    <m/>
    <s v="00272"/>
    <s v="*"/>
    <s v="NICOYA"/>
    <s v="05"/>
    <m/>
    <m/>
    <m/>
    <s v="HOJANCHA"/>
    <m/>
    <s v="YOGEN JUAREZ GARCIA"/>
    <n v="87070867"/>
    <n v="0"/>
    <s v="cindea.hojancha@mep.go.cr"/>
    <s v="50 METROS AL OESTE DE LA CLINICA"/>
    <m/>
  </r>
  <r>
    <x v="191"/>
    <x v="80"/>
    <s v="5"/>
    <s v="02"/>
    <s v="06"/>
    <s v="5-02-06"/>
    <s v="PUBLICA"/>
    <m/>
    <m/>
    <s v="00184"/>
    <s v="*"/>
    <s v="NICOYA"/>
    <s v="06"/>
    <m/>
    <m/>
    <m/>
    <s v="NOSARA"/>
    <m/>
    <s v="EVELYN GARRO CUBILLO"/>
    <n v="47000678"/>
    <n v="0"/>
    <s v="cindea.nicoyasatelitenosara@mep.go.cr"/>
    <s v="LICEO BOCAS DE NOSARA"/>
    <m/>
  </r>
  <r>
    <x v="192"/>
    <x v="81"/>
    <s v="5"/>
    <s v="02"/>
    <s v="05"/>
    <s v="5-02-05"/>
    <s v="PUBLICA"/>
    <m/>
    <m/>
    <s v="00259"/>
    <s v="*"/>
    <s v="NICOYA"/>
    <s v="06"/>
    <m/>
    <m/>
    <m/>
    <s v="TORITO"/>
    <m/>
    <s v="GUSTAVO MARIN MORA"/>
    <n v="22017209"/>
    <n v="0"/>
    <s v="cindea.nicoyasatelitesamara@mep.go.cr"/>
    <s v="CONTIGUO A VILLAS PLAYA SAMARA"/>
    <m/>
  </r>
  <r>
    <x v="193"/>
    <x v="82"/>
    <s v="7"/>
    <s v="01"/>
    <s v="02"/>
    <s v="7-01-02"/>
    <s v="PUBLICA"/>
    <m/>
    <m/>
    <s v="00067"/>
    <s v="*"/>
    <s v="SULA"/>
    <s v="05"/>
    <m/>
    <m/>
    <m/>
    <s v="GAVILAN"/>
    <m/>
    <s v="IMALAY SOLIS CRUZ"/>
    <n v="86572214"/>
    <n v="0"/>
    <s v="cindea.nakelkala@mep.go.cr"/>
    <s v="TERRITORIO INDIGENA TAYNI, ESC GAVILAN"/>
    <m/>
  </r>
  <r>
    <x v="194"/>
    <x v="83"/>
    <s v="1"/>
    <s v="10"/>
    <s v="01"/>
    <s v="1-10-01"/>
    <s v="PUBLICA"/>
    <m/>
    <m/>
    <s v="00068"/>
    <s v="*"/>
    <s v="SAN JOSE CENTRAL"/>
    <s v="06"/>
    <m/>
    <m/>
    <m/>
    <s v="ALAJUELITA"/>
    <m/>
    <s v="ALEXIS ROJAS ALVAREZ"/>
    <n v="22140076"/>
    <n v="0"/>
    <s v="cindea.dealajuelita@mep.go.cr"/>
    <s v="DEL PARQUE DE ALAJUELITA, 300 SUR"/>
    <m/>
  </r>
  <r>
    <x v="195"/>
    <x v="84"/>
    <s v="7"/>
    <s v="03"/>
    <s v="01"/>
    <s v="7-03-01"/>
    <s v="PUBLICA"/>
    <m/>
    <m/>
    <s v="00064"/>
    <s v="*"/>
    <s v="LIMON"/>
    <s v="05"/>
    <m/>
    <m/>
    <m/>
    <s v="EL COCAL"/>
    <m/>
    <s v="GARY MITCHELL THOMAS"/>
    <n v="22002907"/>
    <n v="0"/>
    <s v="cindea.elcocal@mep.go.cr"/>
    <s v="BARRIO EL COCAL 3 KM NE DEL CAIS SIQUIRRES"/>
    <m/>
  </r>
  <r>
    <x v="196"/>
    <x v="85"/>
    <s v="2"/>
    <s v="10"/>
    <s v="11"/>
    <s v="2-10-11"/>
    <s v="PUBLICA"/>
    <m/>
    <m/>
    <s v="00116"/>
    <s v="*"/>
    <s v="SAN CARLOS"/>
    <s v="07"/>
    <m/>
    <m/>
    <m/>
    <s v="BOCA DE ARENAL"/>
    <m/>
    <s v="MAURICIO ALFARO HIDALGO"/>
    <n v="24695054"/>
    <n v="0"/>
    <s v="cindea.bocaarenal@mep.go.cr"/>
    <s v="100 NORTE,100 OESTE,75 NORTE IGLESIA CATOLICA"/>
    <m/>
  </r>
  <r>
    <x v="197"/>
    <x v="86"/>
    <s v="7"/>
    <s v="04"/>
    <s v="03"/>
    <s v="7-04-03"/>
    <s v="PUBLICA"/>
    <m/>
    <m/>
    <s v="00060"/>
    <s v="*"/>
    <s v="SULA"/>
    <s v="01"/>
    <m/>
    <m/>
    <m/>
    <s v="PATIÑO"/>
    <m/>
    <s v="MARJORIE PITAR RODRIGUEZ"/>
    <n v="27503003"/>
    <n v="0"/>
    <s v="cindea.kekoldi@mep.go.cr"/>
    <s v="300 MTS ESTE DE LA IGLESIA APOSTOLICA LIBRE"/>
    <m/>
  </r>
  <r>
    <x v="198"/>
    <x v="87"/>
    <s v="7"/>
    <s v="04"/>
    <s v="04"/>
    <s v="7-04-04"/>
    <s v="PUBLICA"/>
    <m/>
    <m/>
    <s v="00059"/>
    <s v="*"/>
    <s v="SULA"/>
    <s v="01"/>
    <m/>
    <m/>
    <m/>
    <s v="SEPECUE"/>
    <m/>
    <s v="RODOLFO HERNANDEZ ROMERO"/>
    <n v="50084577"/>
    <n v="0"/>
    <s v="cinde.centralsepecue@mep.go.cr"/>
    <s v="COSTADO SUR DEL EBAIS SEPECUE"/>
    <m/>
  </r>
  <r>
    <x v="199"/>
    <x v="88"/>
    <s v="6"/>
    <s v="12"/>
    <s v="01"/>
    <s v="6-12-01"/>
    <s v="PUBLICA"/>
    <m/>
    <m/>
    <s v="00089"/>
    <s v="*"/>
    <s v="PUNTARENAS"/>
    <s v="06"/>
    <m/>
    <m/>
    <m/>
    <s v="MONTEVERDE"/>
    <m/>
    <s v="MIGUEL ANGEL MENDEZ ESQUIVEL"/>
    <n v="26457380"/>
    <n v="0"/>
    <s v="cindea.monteverde@mep.go.cr"/>
    <s v="FRENTE A LAS OFICINAS DEL ICE, MONTEVERDE"/>
    <m/>
  </r>
  <r>
    <x v="200"/>
    <x v="89"/>
    <s v="2"/>
    <s v="12"/>
    <s v="01"/>
    <s v="2-12-01"/>
    <s v="PUBLICA"/>
    <m/>
    <m/>
    <s v="00088"/>
    <s v="*"/>
    <s v="OCCIDENTE"/>
    <s v="04"/>
    <m/>
    <m/>
    <m/>
    <s v="SARCHI NORTE"/>
    <m/>
    <s v="MAURICIO GUILLEN PEREZ"/>
    <n v="24541660"/>
    <n v="24541460"/>
    <s v="cindea.valverdevega@mep.go.cr"/>
    <s v="500 MTS SURESTE DEL BANCO DE COSTA RICA"/>
    <m/>
  </r>
  <r>
    <x v="201"/>
    <x v="90"/>
    <s v="6"/>
    <s v="03"/>
    <s v="01"/>
    <s v="6-03-01"/>
    <s v="PUBLICA"/>
    <m/>
    <m/>
    <s v="00053"/>
    <s v="*"/>
    <s v="GRANDE DE TERRABA"/>
    <s v="10"/>
    <m/>
    <m/>
    <m/>
    <s v="UJARRAS"/>
    <m/>
    <s v="RONALD MAYORGA FERNANDEZ"/>
    <n v="89707144"/>
    <n v="0"/>
    <s v="cindea.kabatasiwa@mep.go.cr"/>
    <s v="700 MTS NORTE DE LA ESCUELA DE UJARRAS"/>
    <m/>
  </r>
  <r>
    <x v="202"/>
    <x v="91"/>
    <s v="1"/>
    <s v="06"/>
    <s v="01"/>
    <s v="1-06-01"/>
    <s v="PUBLICA"/>
    <m/>
    <m/>
    <s v="00328"/>
    <s v="*"/>
    <s v="DESAMPARADOS"/>
    <s v="03"/>
    <m/>
    <m/>
    <m/>
    <s v="EL COLEGIO"/>
    <m/>
    <m/>
    <m/>
    <m/>
    <m/>
    <s v="100 OESTE DEL PALACIO MUNICIPAL"/>
    <m/>
  </r>
  <r>
    <x v="203"/>
    <x v="91"/>
    <s v="1"/>
    <s v="06"/>
    <s v="04"/>
    <s v="1-06-04"/>
    <s v="PUBLICA"/>
    <m/>
    <m/>
    <s v="00329"/>
    <s v="CINDEA ASERRI"/>
    <s v="DESAMPARADOS"/>
    <s v="03"/>
    <m/>
    <m/>
    <m/>
    <s v="SAN GABRIEL"/>
    <m/>
    <m/>
    <m/>
    <m/>
    <m/>
    <s v="150 MTS NOROESTE ABASTECEDOR PADILLA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92EAA4-E211-466D-9F5A-D96CEA8F364A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A301" firstHeaderRow="1" firstDataRow="1" firstDataCol="1"/>
  <pivotFields count="24">
    <pivotField axis="axisRow" showAll="0">
      <items count="205">
        <item x="40"/>
        <item x="41"/>
        <item x="42"/>
        <item x="43"/>
        <item x="44"/>
        <item x="45"/>
        <item x="46"/>
        <item x="47"/>
        <item x="35"/>
        <item x="36"/>
        <item x="179"/>
        <item x="194"/>
        <item x="3"/>
        <item x="202"/>
        <item x="203"/>
        <item x="162"/>
        <item x="161"/>
        <item x="181"/>
        <item x="182"/>
        <item x="196"/>
        <item x="180"/>
        <item x="37"/>
        <item x="38"/>
        <item x="39"/>
        <item x="152"/>
        <item x="153"/>
        <item x="154"/>
        <item x="155"/>
        <item x="156"/>
        <item x="8"/>
        <item x="9"/>
        <item x="10"/>
        <item x="11"/>
        <item x="12"/>
        <item x="146"/>
        <item x="147"/>
        <item x="148"/>
        <item x="7"/>
        <item x="82"/>
        <item x="63"/>
        <item x="188"/>
        <item x="83"/>
        <item x="168"/>
        <item x="169"/>
        <item x="170"/>
        <item x="171"/>
        <item x="195"/>
        <item x="128"/>
        <item x="129"/>
        <item x="93"/>
        <item x="94"/>
        <item x="95"/>
        <item x="96"/>
        <item x="97"/>
        <item x="59"/>
        <item x="60"/>
        <item x="61"/>
        <item x="62"/>
        <item x="0"/>
        <item x="66"/>
        <item x="67"/>
        <item x="68"/>
        <item x="69"/>
        <item x="101"/>
        <item x="102"/>
        <item x="72"/>
        <item x="73"/>
        <item x="74"/>
        <item x="75"/>
        <item x="76"/>
        <item x="190"/>
        <item x="98"/>
        <item x="55"/>
        <item x="56"/>
        <item x="90"/>
        <item x="91"/>
        <item x="92"/>
        <item x="201"/>
        <item x="149"/>
        <item x="150"/>
        <item x="151"/>
        <item x="183"/>
        <item x="184"/>
        <item x="185"/>
        <item x="186"/>
        <item x="197"/>
        <item x="77"/>
        <item x="78"/>
        <item x="79"/>
        <item x="80"/>
        <item x="81"/>
        <item x="165"/>
        <item x="166"/>
        <item x="167"/>
        <item x="105"/>
        <item x="106"/>
        <item x="107"/>
        <item x="99"/>
        <item x="111"/>
        <item x="112"/>
        <item x="113"/>
        <item x="114"/>
        <item x="48"/>
        <item x="49"/>
        <item x="50"/>
        <item x="51"/>
        <item x="52"/>
        <item x="70"/>
        <item x="71"/>
        <item x="1"/>
        <item x="85"/>
        <item x="86"/>
        <item x="87"/>
        <item x="157"/>
        <item x="187"/>
        <item x="199"/>
        <item x="189"/>
        <item x="193"/>
        <item x="115"/>
        <item x="64"/>
        <item x="65"/>
        <item x="191"/>
        <item x="140"/>
        <item x="125"/>
        <item x="126"/>
        <item x="127"/>
        <item x="158"/>
        <item x="84"/>
        <item x="176"/>
        <item x="177"/>
        <item x="119"/>
        <item x="32"/>
        <item x="33"/>
        <item x="34"/>
        <item x="88"/>
        <item x="89"/>
        <item x="25"/>
        <item x="145"/>
        <item x="16"/>
        <item x="17"/>
        <item x="18"/>
        <item x="108"/>
        <item x="109"/>
        <item x="110"/>
        <item x="192"/>
        <item x="130"/>
        <item x="131"/>
        <item x="132"/>
        <item x="133"/>
        <item x="134"/>
        <item x="135"/>
        <item x="4"/>
        <item x="5"/>
        <item x="57"/>
        <item x="58"/>
        <item x="103"/>
        <item x="104"/>
        <item x="117"/>
        <item x="118"/>
        <item x="178"/>
        <item x="20"/>
        <item x="21"/>
        <item x="22"/>
        <item x="23"/>
        <item x="24"/>
        <item x="136"/>
        <item x="137"/>
        <item x="138"/>
        <item x="139"/>
        <item x="141"/>
        <item x="116"/>
        <item x="26"/>
        <item x="27"/>
        <item x="28"/>
        <item x="29"/>
        <item x="30"/>
        <item x="31"/>
        <item x="120"/>
        <item x="121"/>
        <item x="122"/>
        <item x="123"/>
        <item x="124"/>
        <item x="2"/>
        <item x="6"/>
        <item x="100"/>
        <item x="159"/>
        <item x="160"/>
        <item x="198"/>
        <item x="142"/>
        <item x="143"/>
        <item x="144"/>
        <item x="172"/>
        <item x="173"/>
        <item x="174"/>
        <item x="175"/>
        <item x="163"/>
        <item x="164"/>
        <item x="19"/>
        <item x="13"/>
        <item x="14"/>
        <item x="15"/>
        <item x="200"/>
        <item x="53"/>
        <item x="54"/>
        <item t="default"/>
      </items>
    </pivotField>
    <pivotField axis="axisRow" showAll="0">
      <items count="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0"/>
  </rowFields>
  <rowItems count="298">
    <i>
      <x/>
    </i>
    <i r="1">
      <x v="58"/>
    </i>
    <i>
      <x v="1"/>
    </i>
    <i r="1">
      <x v="109"/>
    </i>
    <i>
      <x v="2"/>
    </i>
    <i r="1">
      <x v="182"/>
    </i>
    <i>
      <x v="3"/>
    </i>
    <i r="1">
      <x v="12"/>
    </i>
    <i>
      <x v="4"/>
    </i>
    <i r="1">
      <x v="151"/>
    </i>
    <i r="1">
      <x v="152"/>
    </i>
    <i>
      <x v="5"/>
    </i>
    <i r="1">
      <x v="183"/>
    </i>
    <i>
      <x v="6"/>
    </i>
    <i r="1">
      <x v="37"/>
    </i>
    <i>
      <x v="7"/>
    </i>
    <i r="1">
      <x v="29"/>
    </i>
    <i r="1">
      <x v="30"/>
    </i>
    <i r="1">
      <x v="31"/>
    </i>
    <i r="1">
      <x v="32"/>
    </i>
    <i r="1">
      <x v="33"/>
    </i>
    <i>
      <x v="8"/>
    </i>
    <i r="1">
      <x v="198"/>
    </i>
    <i r="1">
      <x v="199"/>
    </i>
    <i r="1">
      <x v="200"/>
    </i>
    <i>
      <x v="9"/>
    </i>
    <i r="1">
      <x v="138"/>
    </i>
    <i r="1">
      <x v="139"/>
    </i>
    <i r="1">
      <x v="140"/>
    </i>
    <i>
      <x v="10"/>
    </i>
    <i r="1">
      <x v="197"/>
    </i>
    <i>
      <x v="11"/>
    </i>
    <i r="1">
      <x v="160"/>
    </i>
    <i r="1">
      <x v="161"/>
    </i>
    <i r="1">
      <x v="162"/>
    </i>
    <i r="1">
      <x v="163"/>
    </i>
    <i r="1">
      <x v="164"/>
    </i>
    <i>
      <x v="12"/>
    </i>
    <i r="1">
      <x v="136"/>
    </i>
    <i>
      <x v="13"/>
    </i>
    <i r="1">
      <x v="171"/>
    </i>
    <i r="1">
      <x v="172"/>
    </i>
    <i r="1">
      <x v="173"/>
    </i>
    <i r="1">
      <x v="174"/>
    </i>
    <i r="1">
      <x v="175"/>
    </i>
    <i r="1">
      <x v="176"/>
    </i>
    <i>
      <x v="14"/>
    </i>
    <i r="1">
      <x v="131"/>
    </i>
    <i r="1">
      <x v="132"/>
    </i>
    <i r="1">
      <x v="133"/>
    </i>
    <i>
      <x v="15"/>
    </i>
    <i r="1">
      <x v="8"/>
    </i>
    <i r="1">
      <x v="9"/>
    </i>
    <i>
      <x v="16"/>
    </i>
    <i r="1">
      <x v="21"/>
    </i>
    <i r="1">
      <x v="22"/>
    </i>
    <i r="1">
      <x v="23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8"/>
    </i>
    <i r="1">
      <x v="102"/>
    </i>
    <i r="1">
      <x v="103"/>
    </i>
    <i r="1">
      <x v="104"/>
    </i>
    <i r="1">
      <x v="105"/>
    </i>
    <i r="1">
      <x v="106"/>
    </i>
    <i>
      <x v="19"/>
    </i>
    <i r="1">
      <x v="202"/>
    </i>
    <i r="1">
      <x v="203"/>
    </i>
    <i>
      <x v="20"/>
    </i>
    <i r="1">
      <x v="72"/>
    </i>
    <i r="1">
      <x v="73"/>
    </i>
    <i>
      <x v="21"/>
    </i>
    <i r="1">
      <x v="153"/>
    </i>
    <i r="1">
      <x v="154"/>
    </i>
    <i>
      <x v="22"/>
    </i>
    <i r="1">
      <x v="54"/>
    </i>
    <i r="1">
      <x v="55"/>
    </i>
    <i r="1">
      <x v="56"/>
    </i>
    <i r="1">
      <x v="57"/>
    </i>
    <i>
      <x v="23"/>
    </i>
    <i r="1">
      <x v="39"/>
    </i>
    <i>
      <x v="24"/>
    </i>
    <i r="1">
      <x v="119"/>
    </i>
    <i r="1">
      <x v="120"/>
    </i>
    <i>
      <x v="25"/>
    </i>
    <i r="1">
      <x v="59"/>
    </i>
    <i r="1">
      <x v="60"/>
    </i>
    <i r="1">
      <x v="61"/>
    </i>
    <i r="1">
      <x v="62"/>
    </i>
    <i>
      <x v="26"/>
    </i>
    <i r="1">
      <x v="107"/>
    </i>
    <i r="1">
      <x v="108"/>
    </i>
    <i>
      <x v="27"/>
    </i>
    <i r="1">
      <x v="65"/>
    </i>
    <i r="1">
      <x v="66"/>
    </i>
    <i r="1">
      <x v="67"/>
    </i>
    <i r="1">
      <x v="68"/>
    </i>
    <i r="1">
      <x v="69"/>
    </i>
    <i>
      <x v="28"/>
    </i>
    <i r="1">
      <x v="86"/>
    </i>
    <i r="1">
      <x v="87"/>
    </i>
    <i r="1">
      <x v="88"/>
    </i>
    <i r="1">
      <x v="89"/>
    </i>
    <i r="1">
      <x v="90"/>
    </i>
    <i>
      <x v="29"/>
    </i>
    <i r="1">
      <x v="38"/>
    </i>
    <i>
      <x v="30"/>
    </i>
    <i r="1">
      <x v="41"/>
    </i>
    <i>
      <x v="31"/>
    </i>
    <i r="1">
      <x v="127"/>
    </i>
    <i>
      <x v="32"/>
    </i>
    <i r="1">
      <x v="110"/>
    </i>
    <i r="1">
      <x v="111"/>
    </i>
    <i r="1">
      <x v="112"/>
    </i>
    <i>
      <x v="33"/>
    </i>
    <i r="1">
      <x v="134"/>
    </i>
    <i r="1">
      <x v="135"/>
    </i>
    <i>
      <x v="34"/>
    </i>
    <i r="1">
      <x v="74"/>
    </i>
    <i r="1">
      <x v="75"/>
    </i>
    <i r="1">
      <x v="76"/>
    </i>
    <i>
      <x v="35"/>
    </i>
    <i r="1">
      <x v="49"/>
    </i>
    <i r="1">
      <x v="50"/>
    </i>
    <i>
      <x v="36"/>
    </i>
    <i r="1">
      <x v="51"/>
    </i>
    <i r="1">
      <x v="52"/>
    </i>
    <i r="1">
      <x v="53"/>
    </i>
    <i>
      <x v="37"/>
    </i>
    <i r="1">
      <x v="71"/>
    </i>
    <i>
      <x v="38"/>
    </i>
    <i r="1">
      <x v="97"/>
    </i>
    <i>
      <x v="39"/>
    </i>
    <i r="1">
      <x v="184"/>
    </i>
    <i>
      <x v="40"/>
    </i>
    <i r="1">
      <x v="63"/>
    </i>
    <i r="1">
      <x v="64"/>
    </i>
    <i>
      <x v="41"/>
    </i>
    <i r="1">
      <x v="155"/>
    </i>
    <i r="1">
      <x v="156"/>
    </i>
    <i>
      <x v="42"/>
    </i>
    <i r="1">
      <x v="94"/>
    </i>
    <i r="1">
      <x v="95"/>
    </i>
    <i r="1">
      <x v="96"/>
    </i>
    <i>
      <x v="43"/>
    </i>
    <i r="1">
      <x v="141"/>
    </i>
    <i r="1">
      <x v="142"/>
    </i>
    <i r="1">
      <x v="143"/>
    </i>
    <i>
      <x v="44"/>
    </i>
    <i r="1">
      <x v="98"/>
    </i>
    <i r="1">
      <x v="99"/>
    </i>
    <i r="1">
      <x v="100"/>
    </i>
    <i r="1">
      <x v="101"/>
    </i>
    <i>
      <x v="45"/>
    </i>
    <i r="1">
      <x v="118"/>
    </i>
    <i>
      <x v="46"/>
    </i>
    <i r="1">
      <x v="170"/>
    </i>
    <i>
      <x v="47"/>
    </i>
    <i r="1">
      <x v="157"/>
    </i>
    <i r="1">
      <x v="158"/>
    </i>
    <i>
      <x v="48"/>
    </i>
    <i r="1">
      <x v="130"/>
    </i>
    <i>
      <x v="49"/>
    </i>
    <i r="1">
      <x v="177"/>
    </i>
    <i r="1">
      <x v="178"/>
    </i>
    <i r="1">
      <x v="179"/>
    </i>
    <i r="1">
      <x v="180"/>
    </i>
    <i r="1">
      <x v="181"/>
    </i>
    <i>
      <x v="50"/>
    </i>
    <i r="1">
      <x v="123"/>
    </i>
    <i r="1">
      <x v="124"/>
    </i>
    <i r="1">
      <x v="125"/>
    </i>
    <i>
      <x v="51"/>
    </i>
    <i r="1">
      <x v="47"/>
    </i>
    <i r="1">
      <x v="48"/>
    </i>
    <i>
      <x v="52"/>
    </i>
    <i r="1">
      <x v="145"/>
    </i>
    <i r="1">
      <x v="146"/>
    </i>
    <i r="1">
      <x v="147"/>
    </i>
    <i r="1">
      <x v="148"/>
    </i>
    <i r="1">
      <x v="149"/>
    </i>
    <i r="1">
      <x v="150"/>
    </i>
    <i>
      <x v="53"/>
    </i>
    <i r="1">
      <x v="165"/>
    </i>
    <i r="1">
      <x v="166"/>
    </i>
    <i r="1">
      <x v="167"/>
    </i>
    <i r="1">
      <x v="168"/>
    </i>
    <i>
      <x v="54"/>
    </i>
    <i r="1">
      <x v="122"/>
    </i>
    <i>
      <x v="55"/>
    </i>
    <i r="1">
      <x v="169"/>
    </i>
    <i>
      <x v="56"/>
    </i>
    <i r="1">
      <x v="188"/>
    </i>
    <i r="1">
      <x v="189"/>
    </i>
    <i r="1">
      <x v="190"/>
    </i>
    <i>
      <x v="57"/>
    </i>
    <i r="1">
      <x v="137"/>
    </i>
    <i>
      <x v="58"/>
    </i>
    <i r="1">
      <x v="34"/>
    </i>
    <i r="1">
      <x v="35"/>
    </i>
    <i r="1">
      <x v="36"/>
    </i>
    <i>
      <x v="59"/>
    </i>
    <i r="1">
      <x v="78"/>
    </i>
    <i r="1">
      <x v="79"/>
    </i>
    <i r="1">
      <x v="80"/>
    </i>
    <i>
      <x v="60"/>
    </i>
    <i r="1">
      <x v="24"/>
    </i>
    <i r="1">
      <x v="25"/>
    </i>
    <i r="1">
      <x v="26"/>
    </i>
    <i r="1">
      <x v="27"/>
    </i>
    <i r="1">
      <x v="28"/>
    </i>
    <i>
      <x v="61"/>
    </i>
    <i r="1">
      <x v="113"/>
    </i>
    <i>
      <x v="62"/>
    </i>
    <i r="1">
      <x v="126"/>
    </i>
    <i>
      <x v="63"/>
    </i>
    <i r="1">
      <x v="185"/>
    </i>
    <i r="1">
      <x v="186"/>
    </i>
    <i>
      <x v="64"/>
    </i>
    <i r="1">
      <x v="16"/>
    </i>
    <i>
      <x v="65"/>
    </i>
    <i r="1">
      <x v="15"/>
    </i>
    <i>
      <x v="66"/>
    </i>
    <i r="1">
      <x v="195"/>
    </i>
    <i r="1">
      <x v="196"/>
    </i>
    <i>
      <x v="67"/>
    </i>
    <i r="1">
      <x v="91"/>
    </i>
    <i r="1">
      <x v="92"/>
    </i>
    <i r="1">
      <x v="93"/>
    </i>
    <i>
      <x v="68"/>
    </i>
    <i r="1">
      <x v="42"/>
    </i>
    <i r="1">
      <x v="43"/>
    </i>
    <i r="1">
      <x v="44"/>
    </i>
    <i r="1">
      <x v="45"/>
    </i>
    <i>
      <x v="69"/>
    </i>
    <i r="1">
      <x v="191"/>
    </i>
    <i r="1">
      <x v="192"/>
    </i>
    <i r="1">
      <x v="193"/>
    </i>
    <i r="1">
      <x v="194"/>
    </i>
    <i>
      <x v="70"/>
    </i>
    <i r="1">
      <x v="127"/>
    </i>
    <i r="1">
      <x v="128"/>
    </i>
    <i r="1">
      <x v="129"/>
    </i>
    <i>
      <x v="71"/>
    </i>
    <i r="1">
      <x v="159"/>
    </i>
    <i>
      <x v="72"/>
    </i>
    <i r="1">
      <x v="10"/>
    </i>
    <i>
      <x v="73"/>
    </i>
    <i r="1">
      <x v="20"/>
    </i>
    <i>
      <x v="74"/>
    </i>
    <i r="1">
      <x v="17"/>
    </i>
    <i r="1">
      <x v="18"/>
    </i>
    <i>
      <x v="75"/>
    </i>
    <i r="1">
      <x v="81"/>
    </i>
    <i r="1">
      <x v="82"/>
    </i>
    <i r="1">
      <x v="83"/>
    </i>
    <i r="1">
      <x v="84"/>
    </i>
    <i>
      <x v="76"/>
    </i>
    <i r="1">
      <x v="114"/>
    </i>
    <i>
      <x v="77"/>
    </i>
    <i r="1">
      <x v="40"/>
    </i>
    <i>
      <x v="78"/>
    </i>
    <i r="1">
      <x v="116"/>
    </i>
    <i>
      <x v="79"/>
    </i>
    <i r="1">
      <x v="70"/>
    </i>
    <i>
      <x v="80"/>
    </i>
    <i r="1">
      <x v="121"/>
    </i>
    <i>
      <x v="81"/>
    </i>
    <i r="1">
      <x v="144"/>
    </i>
    <i>
      <x v="82"/>
    </i>
    <i r="1">
      <x v="117"/>
    </i>
    <i>
      <x v="83"/>
    </i>
    <i r="1">
      <x v="11"/>
    </i>
    <i>
      <x v="84"/>
    </i>
    <i r="1">
      <x v="46"/>
    </i>
    <i>
      <x v="85"/>
    </i>
    <i r="1">
      <x v="19"/>
    </i>
    <i>
      <x v="86"/>
    </i>
    <i r="1">
      <x v="85"/>
    </i>
    <i>
      <x v="87"/>
    </i>
    <i r="1">
      <x v="187"/>
    </i>
    <i>
      <x v="88"/>
    </i>
    <i r="1">
      <x v="115"/>
    </i>
    <i>
      <x v="89"/>
    </i>
    <i r="1">
      <x v="201"/>
    </i>
    <i>
      <x v="90"/>
    </i>
    <i r="1">
      <x v="77"/>
    </i>
    <i>
      <x v="91"/>
    </i>
    <i r="1">
      <x v="13"/>
    </i>
    <i r="1">
      <x v="1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9A92D-5C64-44EE-9B87-04C3F771382B}">
  <sheetPr codeName="Hoja1"/>
  <dimension ref="A3:A301"/>
  <sheetViews>
    <sheetView topLeftCell="A286" workbookViewId="0">
      <selection activeCell="A218" sqref="A218:A221"/>
    </sheetView>
  </sheetViews>
  <sheetFormatPr baseColWidth="10" defaultRowHeight="14.4" x14ac:dyDescent="0.3"/>
  <cols>
    <col min="1" max="1" width="56.44140625" bestFit="1" customWidth="1"/>
  </cols>
  <sheetData>
    <row r="3" spans="1:1" x14ac:dyDescent="0.3">
      <c r="A3" s="57" t="s">
        <v>2452</v>
      </c>
    </row>
    <row r="4" spans="1:1" x14ac:dyDescent="0.3">
      <c r="A4" s="58" t="s">
        <v>1655</v>
      </c>
    </row>
    <row r="5" spans="1:1" x14ac:dyDescent="0.3">
      <c r="A5" s="61" t="s">
        <v>1654</v>
      </c>
    </row>
    <row r="6" spans="1:1" x14ac:dyDescent="0.3">
      <c r="A6" s="58" t="s">
        <v>1897</v>
      </c>
    </row>
    <row r="7" spans="1:1" x14ac:dyDescent="0.3">
      <c r="A7" s="61" t="s">
        <v>1896</v>
      </c>
    </row>
    <row r="8" spans="1:1" x14ac:dyDescent="0.3">
      <c r="A8" s="58" t="s">
        <v>2252</v>
      </c>
    </row>
    <row r="9" spans="1:1" x14ac:dyDescent="0.3">
      <c r="A9" s="61" t="s">
        <v>2251</v>
      </c>
    </row>
    <row r="10" spans="1:1" x14ac:dyDescent="0.3">
      <c r="A10" s="58" t="s">
        <v>1433</v>
      </c>
    </row>
    <row r="11" spans="1:1" x14ac:dyDescent="0.3">
      <c r="A11" s="61" t="s">
        <v>1432</v>
      </c>
    </row>
    <row r="12" spans="1:1" x14ac:dyDescent="0.3">
      <c r="A12" s="58" t="s">
        <v>2117</v>
      </c>
    </row>
    <row r="13" spans="1:1" x14ac:dyDescent="0.3">
      <c r="A13" s="61" t="s">
        <v>2116</v>
      </c>
    </row>
    <row r="14" spans="1:1" x14ac:dyDescent="0.3">
      <c r="A14" s="61" t="s">
        <v>2123</v>
      </c>
    </row>
    <row r="15" spans="1:1" x14ac:dyDescent="0.3">
      <c r="A15" s="58" t="s">
        <v>2258</v>
      </c>
    </row>
    <row r="16" spans="1:1" x14ac:dyDescent="0.3">
      <c r="A16" s="61" t="s">
        <v>2257</v>
      </c>
    </row>
    <row r="17" spans="1:1" x14ac:dyDescent="0.3">
      <c r="A17" s="58" t="s">
        <v>1548</v>
      </c>
    </row>
    <row r="18" spans="1:1" x14ac:dyDescent="0.3">
      <c r="A18" s="61" t="s">
        <v>1547</v>
      </c>
    </row>
    <row r="19" spans="1:1" x14ac:dyDescent="0.3">
      <c r="A19" s="58" t="s">
        <v>1514</v>
      </c>
    </row>
    <row r="20" spans="1:1" x14ac:dyDescent="0.3">
      <c r="A20" s="61" t="s">
        <v>1513</v>
      </c>
    </row>
    <row r="21" spans="1:1" x14ac:dyDescent="0.3">
      <c r="A21" s="61" t="s">
        <v>1520</v>
      </c>
    </row>
    <row r="22" spans="1:1" x14ac:dyDescent="0.3">
      <c r="A22" s="61" t="s">
        <v>1524</v>
      </c>
    </row>
    <row r="23" spans="1:1" x14ac:dyDescent="0.3">
      <c r="A23" s="61" t="s">
        <v>1528</v>
      </c>
    </row>
    <row r="24" spans="1:1" x14ac:dyDescent="0.3">
      <c r="A24" s="61" t="s">
        <v>1531</v>
      </c>
    </row>
    <row r="25" spans="1:1" x14ac:dyDescent="0.3">
      <c r="A25" s="58" t="s">
        <v>2328</v>
      </c>
    </row>
    <row r="26" spans="1:1" x14ac:dyDescent="0.3">
      <c r="A26" s="61" t="s">
        <v>2327</v>
      </c>
    </row>
    <row r="27" spans="1:1" x14ac:dyDescent="0.3">
      <c r="A27" s="61" t="s">
        <v>2334</v>
      </c>
    </row>
    <row r="28" spans="1:1" x14ac:dyDescent="0.3">
      <c r="A28" s="61" t="s">
        <v>2338</v>
      </c>
    </row>
    <row r="29" spans="1:1" x14ac:dyDescent="0.3">
      <c r="A29" s="58" t="s">
        <v>2056</v>
      </c>
    </row>
    <row r="30" spans="1:1" x14ac:dyDescent="0.3">
      <c r="A30" s="61" t="s">
        <v>2055</v>
      </c>
    </row>
    <row r="31" spans="1:1" x14ac:dyDescent="0.3">
      <c r="A31" s="61" t="s">
        <v>2062</v>
      </c>
    </row>
    <row r="32" spans="1:1" x14ac:dyDescent="0.3">
      <c r="A32" s="61" t="s">
        <v>2066</v>
      </c>
    </row>
    <row r="33" spans="1:1" x14ac:dyDescent="0.3">
      <c r="A33" s="58" t="s">
        <v>2323</v>
      </c>
    </row>
    <row r="34" spans="1:1" x14ac:dyDescent="0.3">
      <c r="A34" s="61" t="s">
        <v>2322</v>
      </c>
    </row>
    <row r="35" spans="1:1" x14ac:dyDescent="0.3">
      <c r="A35" s="58" t="s">
        <v>2162</v>
      </c>
    </row>
    <row r="36" spans="1:1" x14ac:dyDescent="0.3">
      <c r="A36" s="61" t="s">
        <v>2161</v>
      </c>
    </row>
    <row r="37" spans="1:1" x14ac:dyDescent="0.3">
      <c r="A37" s="61" t="s">
        <v>2169</v>
      </c>
    </row>
    <row r="38" spans="1:1" x14ac:dyDescent="0.3">
      <c r="A38" s="61" t="s">
        <v>2172</v>
      </c>
    </row>
    <row r="39" spans="1:1" x14ac:dyDescent="0.3">
      <c r="A39" s="61" t="s">
        <v>2442</v>
      </c>
    </row>
    <row r="40" spans="1:1" x14ac:dyDescent="0.3">
      <c r="A40" s="61" t="s">
        <v>2176</v>
      </c>
    </row>
    <row r="41" spans="1:1" x14ac:dyDescent="0.3">
      <c r="A41" s="58" t="s">
        <v>2043</v>
      </c>
    </row>
    <row r="42" spans="1:1" x14ac:dyDescent="0.3">
      <c r="A42" s="61" t="s">
        <v>2042</v>
      </c>
    </row>
    <row r="43" spans="1:1" x14ac:dyDescent="0.3">
      <c r="A43" s="58" t="s">
        <v>2211</v>
      </c>
    </row>
    <row r="44" spans="1:1" x14ac:dyDescent="0.3">
      <c r="A44" s="61" t="s">
        <v>2210</v>
      </c>
    </row>
    <row r="45" spans="1:1" x14ac:dyDescent="0.3">
      <c r="A45" s="61" t="s">
        <v>2216</v>
      </c>
    </row>
    <row r="46" spans="1:1" x14ac:dyDescent="0.3">
      <c r="A46" s="61" t="s">
        <v>2220</v>
      </c>
    </row>
    <row r="47" spans="1:1" x14ac:dyDescent="0.3">
      <c r="A47" s="61" t="s">
        <v>2223</v>
      </c>
    </row>
    <row r="48" spans="1:1" x14ac:dyDescent="0.3">
      <c r="A48" s="61" t="s">
        <v>2227</v>
      </c>
    </row>
    <row r="49" spans="1:1" x14ac:dyDescent="0.3">
      <c r="A49" s="61" t="s">
        <v>2368</v>
      </c>
    </row>
    <row r="50" spans="1:1" x14ac:dyDescent="0.3">
      <c r="A50" s="58" t="s">
        <v>2019</v>
      </c>
    </row>
    <row r="51" spans="1:1" x14ac:dyDescent="0.3">
      <c r="A51" s="61" t="s">
        <v>2018</v>
      </c>
    </row>
    <row r="52" spans="1:1" x14ac:dyDescent="0.3">
      <c r="A52" s="61" t="s">
        <v>2025</v>
      </c>
    </row>
    <row r="53" spans="1:1" x14ac:dyDescent="0.3">
      <c r="A53" s="61" t="s">
        <v>2029</v>
      </c>
    </row>
    <row r="54" spans="1:1" x14ac:dyDescent="0.3">
      <c r="A54" s="58" t="s">
        <v>1408</v>
      </c>
    </row>
    <row r="55" spans="1:1" x14ac:dyDescent="0.3">
      <c r="A55" s="61" t="s">
        <v>1407</v>
      </c>
    </row>
    <row r="56" spans="1:1" x14ac:dyDescent="0.3">
      <c r="A56" s="61" t="s">
        <v>1414</v>
      </c>
    </row>
    <row r="57" spans="1:1" x14ac:dyDescent="0.3">
      <c r="A57" s="58" t="s">
        <v>1475</v>
      </c>
    </row>
    <row r="58" spans="1:1" x14ac:dyDescent="0.3">
      <c r="A58" s="61" t="s">
        <v>1474</v>
      </c>
    </row>
    <row r="59" spans="1:1" x14ac:dyDescent="0.3">
      <c r="A59" s="61" t="s">
        <v>1482</v>
      </c>
    </row>
    <row r="60" spans="1:1" x14ac:dyDescent="0.3">
      <c r="A60" s="61" t="s">
        <v>1487</v>
      </c>
    </row>
    <row r="61" spans="1:1" x14ac:dyDescent="0.3">
      <c r="A61" s="58" t="s">
        <v>1370</v>
      </c>
    </row>
    <row r="62" spans="1:1" x14ac:dyDescent="0.3">
      <c r="A62" s="61" t="s">
        <v>1369</v>
      </c>
    </row>
    <row r="63" spans="1:1" x14ac:dyDescent="0.3">
      <c r="A63" s="61" t="s">
        <v>1379</v>
      </c>
    </row>
    <row r="64" spans="1:1" x14ac:dyDescent="0.3">
      <c r="A64" s="61" t="s">
        <v>1383</v>
      </c>
    </row>
    <row r="65" spans="1:1" x14ac:dyDescent="0.3">
      <c r="A65" s="61" t="s">
        <v>1387</v>
      </c>
    </row>
    <row r="66" spans="1:1" x14ac:dyDescent="0.3">
      <c r="A66" s="61" t="s">
        <v>1391</v>
      </c>
    </row>
    <row r="67" spans="1:1" x14ac:dyDescent="0.3">
      <c r="A67" s="61" t="s">
        <v>1395</v>
      </c>
    </row>
    <row r="68" spans="1:1" x14ac:dyDescent="0.3">
      <c r="A68" s="61" t="s">
        <v>1399</v>
      </c>
    </row>
    <row r="69" spans="1:1" x14ac:dyDescent="0.3">
      <c r="A69" s="61" t="s">
        <v>1403</v>
      </c>
    </row>
    <row r="70" spans="1:1" x14ac:dyDescent="0.3">
      <c r="A70" s="58" t="s">
        <v>1863</v>
      </c>
    </row>
    <row r="71" spans="1:1" x14ac:dyDescent="0.3">
      <c r="A71" s="61" t="s">
        <v>1862</v>
      </c>
    </row>
    <row r="72" spans="1:1" x14ac:dyDescent="0.3">
      <c r="A72" s="61" t="s">
        <v>1868</v>
      </c>
    </row>
    <row r="73" spans="1:1" x14ac:dyDescent="0.3">
      <c r="A73" s="61" t="s">
        <v>1872</v>
      </c>
    </row>
    <row r="74" spans="1:1" x14ac:dyDescent="0.3">
      <c r="A74" s="61" t="s">
        <v>1877</v>
      </c>
    </row>
    <row r="75" spans="1:1" x14ac:dyDescent="0.3">
      <c r="A75" s="61" t="s">
        <v>1881</v>
      </c>
    </row>
    <row r="76" spans="1:1" x14ac:dyDescent="0.3">
      <c r="A76" s="58" t="s">
        <v>2349</v>
      </c>
    </row>
    <row r="77" spans="1:1" x14ac:dyDescent="0.3">
      <c r="A77" s="61" t="s">
        <v>2348</v>
      </c>
    </row>
    <row r="78" spans="1:1" x14ac:dyDescent="0.3">
      <c r="A78" s="61" t="s">
        <v>2355</v>
      </c>
    </row>
    <row r="79" spans="1:1" x14ac:dyDescent="0.3">
      <c r="A79" s="58" t="s">
        <v>1726</v>
      </c>
    </row>
    <row r="80" spans="1:1" x14ac:dyDescent="0.3">
      <c r="A80" s="61" t="s">
        <v>1725</v>
      </c>
    </row>
    <row r="81" spans="1:1" x14ac:dyDescent="0.3">
      <c r="A81" s="61" t="s">
        <v>1731</v>
      </c>
    </row>
    <row r="82" spans="1:1" x14ac:dyDescent="0.3">
      <c r="A82" s="58" t="s">
        <v>2129</v>
      </c>
    </row>
    <row r="83" spans="1:1" x14ac:dyDescent="0.3">
      <c r="A83" s="61" t="s">
        <v>2128</v>
      </c>
    </row>
    <row r="84" spans="1:1" x14ac:dyDescent="0.3">
      <c r="A84" s="61" t="s">
        <v>2133</v>
      </c>
    </row>
    <row r="85" spans="1:1" x14ac:dyDescent="0.3">
      <c r="A85" s="58" t="s">
        <v>1638</v>
      </c>
    </row>
    <row r="86" spans="1:1" x14ac:dyDescent="0.3">
      <c r="A86" s="61" t="s">
        <v>1637</v>
      </c>
    </row>
    <row r="87" spans="1:1" x14ac:dyDescent="0.3">
      <c r="A87" s="61" t="s">
        <v>1644</v>
      </c>
    </row>
    <row r="88" spans="1:1" x14ac:dyDescent="0.3">
      <c r="A88" s="61" t="s">
        <v>1648</v>
      </c>
    </row>
    <row r="89" spans="1:1" x14ac:dyDescent="0.3">
      <c r="A89" s="61" t="s">
        <v>1651</v>
      </c>
    </row>
    <row r="90" spans="1:1" x14ac:dyDescent="0.3">
      <c r="A90" s="58" t="s">
        <v>1560</v>
      </c>
    </row>
    <row r="91" spans="1:1" x14ac:dyDescent="0.3">
      <c r="A91" s="61" t="s">
        <v>1559</v>
      </c>
    </row>
    <row r="92" spans="1:1" x14ac:dyDescent="0.3">
      <c r="A92" s="58" t="s">
        <v>1954</v>
      </c>
    </row>
    <row r="93" spans="1:1" x14ac:dyDescent="0.3">
      <c r="A93" s="61" t="s">
        <v>1953</v>
      </c>
    </row>
    <row r="94" spans="1:1" x14ac:dyDescent="0.3">
      <c r="A94" s="61" t="s">
        <v>1960</v>
      </c>
    </row>
    <row r="95" spans="1:1" x14ac:dyDescent="0.3">
      <c r="A95" s="58" t="s">
        <v>1663</v>
      </c>
    </row>
    <row r="96" spans="1:1" x14ac:dyDescent="0.3">
      <c r="A96" s="61" t="s">
        <v>1662</v>
      </c>
    </row>
    <row r="97" spans="1:1" x14ac:dyDescent="0.3">
      <c r="A97" s="61" t="s">
        <v>1669</v>
      </c>
    </row>
    <row r="98" spans="1:1" x14ac:dyDescent="0.3">
      <c r="A98" s="61" t="s">
        <v>1673</v>
      </c>
    </row>
    <row r="99" spans="1:1" x14ac:dyDescent="0.3">
      <c r="A99" s="61" t="s">
        <v>1676</v>
      </c>
    </row>
    <row r="100" spans="1:1" x14ac:dyDescent="0.3">
      <c r="A100" s="58" t="s">
        <v>1884</v>
      </c>
    </row>
    <row r="101" spans="1:1" x14ac:dyDescent="0.3">
      <c r="A101" s="61" t="s">
        <v>1883</v>
      </c>
    </row>
    <row r="102" spans="1:1" x14ac:dyDescent="0.3">
      <c r="A102" s="61" t="s">
        <v>1891</v>
      </c>
    </row>
    <row r="103" spans="1:1" x14ac:dyDescent="0.3">
      <c r="A103" s="58" t="s">
        <v>1689</v>
      </c>
    </row>
    <row r="104" spans="1:1" x14ac:dyDescent="0.3">
      <c r="A104" s="61" t="s">
        <v>1688</v>
      </c>
    </row>
    <row r="105" spans="1:1" x14ac:dyDescent="0.3">
      <c r="A105" s="61" t="s">
        <v>1695</v>
      </c>
    </row>
    <row r="106" spans="1:1" x14ac:dyDescent="0.3">
      <c r="A106" s="61" t="s">
        <v>1698</v>
      </c>
    </row>
    <row r="107" spans="1:1" x14ac:dyDescent="0.3">
      <c r="A107" s="61" t="s">
        <v>1702</v>
      </c>
    </row>
    <row r="108" spans="1:1" x14ac:dyDescent="0.3">
      <c r="A108" s="61" t="s">
        <v>1706</v>
      </c>
    </row>
    <row r="109" spans="1:1" x14ac:dyDescent="0.3">
      <c r="A109" s="58" t="s">
        <v>1794</v>
      </c>
    </row>
    <row r="110" spans="1:1" x14ac:dyDescent="0.3">
      <c r="A110" s="61" t="s">
        <v>1793</v>
      </c>
    </row>
    <row r="111" spans="1:1" x14ac:dyDescent="0.3">
      <c r="A111" s="61" t="s">
        <v>1800</v>
      </c>
    </row>
    <row r="112" spans="1:1" x14ac:dyDescent="0.3">
      <c r="A112" s="61" t="s">
        <v>1804</v>
      </c>
    </row>
    <row r="113" spans="1:1" x14ac:dyDescent="0.3">
      <c r="A113" s="61" t="s">
        <v>1808</v>
      </c>
    </row>
    <row r="114" spans="1:1" x14ac:dyDescent="0.3">
      <c r="A114" s="61" t="s">
        <v>1812</v>
      </c>
    </row>
    <row r="115" spans="1:1" x14ac:dyDescent="0.3">
      <c r="A115" s="58" t="s">
        <v>1553</v>
      </c>
    </row>
    <row r="116" spans="1:1" x14ac:dyDescent="0.3">
      <c r="A116" s="61" t="s">
        <v>1552</v>
      </c>
    </row>
    <row r="117" spans="1:1" x14ac:dyDescent="0.3">
      <c r="A117" s="58" t="s">
        <v>1574</v>
      </c>
    </row>
    <row r="118" spans="1:1" x14ac:dyDescent="0.3">
      <c r="A118" s="61" t="s">
        <v>1573</v>
      </c>
    </row>
    <row r="119" spans="1:1" x14ac:dyDescent="0.3">
      <c r="A119" s="58" t="s">
        <v>1995</v>
      </c>
    </row>
    <row r="120" spans="1:1" x14ac:dyDescent="0.3">
      <c r="A120" s="61" t="s">
        <v>1994</v>
      </c>
    </row>
    <row r="121" spans="1:1" x14ac:dyDescent="0.3">
      <c r="A121" s="58" t="s">
        <v>1904</v>
      </c>
    </row>
    <row r="122" spans="1:1" x14ac:dyDescent="0.3">
      <c r="A122" s="61" t="s">
        <v>1903</v>
      </c>
    </row>
    <row r="123" spans="1:1" x14ac:dyDescent="0.3">
      <c r="A123" s="61" t="s">
        <v>1908</v>
      </c>
    </row>
    <row r="124" spans="1:1" x14ac:dyDescent="0.3">
      <c r="A124" s="61" t="s">
        <v>1912</v>
      </c>
    </row>
    <row r="125" spans="1:1" x14ac:dyDescent="0.3">
      <c r="A125" s="58" t="s">
        <v>2034</v>
      </c>
    </row>
    <row r="126" spans="1:1" x14ac:dyDescent="0.3">
      <c r="A126" s="61" t="s">
        <v>2033</v>
      </c>
    </row>
    <row r="127" spans="1:1" x14ac:dyDescent="0.3">
      <c r="A127" s="61" t="s">
        <v>2039</v>
      </c>
    </row>
    <row r="128" spans="1:1" x14ac:dyDescent="0.3">
      <c r="A128" s="58" t="s">
        <v>1736</v>
      </c>
    </row>
    <row r="129" spans="1:1" x14ac:dyDescent="0.3">
      <c r="A129" s="61" t="s">
        <v>1735</v>
      </c>
    </row>
    <row r="130" spans="1:1" x14ac:dyDescent="0.3">
      <c r="A130" s="61" t="s">
        <v>1742</v>
      </c>
    </row>
    <row r="131" spans="1:1" x14ac:dyDescent="0.3">
      <c r="A131" s="61" t="s">
        <v>1746</v>
      </c>
    </row>
    <row r="132" spans="1:1" x14ac:dyDescent="0.3">
      <c r="A132" s="58" t="s">
        <v>1613</v>
      </c>
    </row>
    <row r="133" spans="1:1" x14ac:dyDescent="0.3">
      <c r="A133" s="61" t="s">
        <v>1612</v>
      </c>
    </row>
    <row r="134" spans="1:1" x14ac:dyDescent="0.3">
      <c r="A134" s="61" t="s">
        <v>1619</v>
      </c>
    </row>
    <row r="135" spans="1:1" x14ac:dyDescent="0.3">
      <c r="A135" s="58" t="s">
        <v>1624</v>
      </c>
    </row>
    <row r="136" spans="1:1" x14ac:dyDescent="0.3">
      <c r="A136" s="61" t="s">
        <v>1623</v>
      </c>
    </row>
    <row r="137" spans="1:1" x14ac:dyDescent="0.3">
      <c r="A137" s="61" t="s">
        <v>1629</v>
      </c>
    </row>
    <row r="138" spans="1:1" x14ac:dyDescent="0.3">
      <c r="A138" s="61" t="s">
        <v>1633</v>
      </c>
    </row>
    <row r="139" spans="1:1" x14ac:dyDescent="0.3">
      <c r="A139" s="58" t="s">
        <v>1719</v>
      </c>
    </row>
    <row r="140" spans="1:1" x14ac:dyDescent="0.3">
      <c r="A140" s="61" t="s">
        <v>1718</v>
      </c>
    </row>
    <row r="141" spans="1:1" x14ac:dyDescent="0.3">
      <c r="A141" s="58" t="s">
        <v>1840</v>
      </c>
    </row>
    <row r="142" spans="1:1" x14ac:dyDescent="0.3">
      <c r="A142" s="61" t="s">
        <v>1839</v>
      </c>
    </row>
    <row r="143" spans="1:1" x14ac:dyDescent="0.3">
      <c r="A143" s="58" t="s">
        <v>2265</v>
      </c>
    </row>
    <row r="144" spans="1:1" x14ac:dyDescent="0.3">
      <c r="A144" s="61" t="s">
        <v>2264</v>
      </c>
    </row>
    <row r="145" spans="1:1" x14ac:dyDescent="0.3">
      <c r="A145" s="58" t="s">
        <v>1681</v>
      </c>
    </row>
    <row r="146" spans="1:1" x14ac:dyDescent="0.3">
      <c r="A146" s="61" t="s">
        <v>1680</v>
      </c>
    </row>
    <row r="147" spans="1:1" x14ac:dyDescent="0.3">
      <c r="A147" s="61" t="s">
        <v>1686</v>
      </c>
    </row>
    <row r="148" spans="1:1" x14ac:dyDescent="0.3">
      <c r="A148" s="58" t="s">
        <v>2138</v>
      </c>
    </row>
    <row r="149" spans="1:1" x14ac:dyDescent="0.3">
      <c r="A149" s="61" t="s">
        <v>2137</v>
      </c>
    </row>
    <row r="150" spans="1:1" x14ac:dyDescent="0.3">
      <c r="A150" s="61" t="s">
        <v>2142</v>
      </c>
    </row>
    <row r="151" spans="1:1" x14ac:dyDescent="0.3">
      <c r="A151" s="58" t="s">
        <v>1831</v>
      </c>
    </row>
    <row r="152" spans="1:1" x14ac:dyDescent="0.3">
      <c r="A152" s="61" t="s">
        <v>1830</v>
      </c>
    </row>
    <row r="153" spans="1:1" x14ac:dyDescent="0.3">
      <c r="A153" s="61" t="s">
        <v>1836</v>
      </c>
    </row>
    <row r="154" spans="1:1" x14ac:dyDescent="0.3">
      <c r="A154" s="61" t="s">
        <v>2367</v>
      </c>
    </row>
    <row r="155" spans="1:1" x14ac:dyDescent="0.3">
      <c r="A155" s="58" t="s">
        <v>2072</v>
      </c>
    </row>
    <row r="156" spans="1:1" x14ac:dyDescent="0.3">
      <c r="A156" s="61" t="s">
        <v>2071</v>
      </c>
    </row>
    <row r="157" spans="1:1" x14ac:dyDescent="0.3">
      <c r="A157" s="61" t="s">
        <v>2077</v>
      </c>
    </row>
    <row r="158" spans="1:1" x14ac:dyDescent="0.3">
      <c r="A158" s="61" t="s">
        <v>2080</v>
      </c>
    </row>
    <row r="159" spans="1:1" x14ac:dyDescent="0.3">
      <c r="A159" s="58" t="s">
        <v>1845</v>
      </c>
    </row>
    <row r="160" spans="1:1" x14ac:dyDescent="0.3">
      <c r="A160" s="61" t="s">
        <v>1844</v>
      </c>
    </row>
    <row r="161" spans="1:1" x14ac:dyDescent="0.3">
      <c r="A161" s="61" t="s">
        <v>1851</v>
      </c>
    </row>
    <row r="162" spans="1:1" x14ac:dyDescent="0.3">
      <c r="A162" s="61" t="s">
        <v>1854</v>
      </c>
    </row>
    <row r="163" spans="1:1" x14ac:dyDescent="0.3">
      <c r="A163" s="61" t="s">
        <v>1858</v>
      </c>
    </row>
    <row r="164" spans="1:1" x14ac:dyDescent="0.3">
      <c r="A164" s="58" t="s">
        <v>1948</v>
      </c>
    </row>
    <row r="165" spans="1:1" x14ac:dyDescent="0.3">
      <c r="A165" s="61" t="s">
        <v>1947</v>
      </c>
    </row>
    <row r="166" spans="1:1" x14ac:dyDescent="0.3">
      <c r="A166" s="58" t="s">
        <v>2203</v>
      </c>
    </row>
    <row r="167" spans="1:1" x14ac:dyDescent="0.3">
      <c r="A167" s="61" t="s">
        <v>2202</v>
      </c>
    </row>
    <row r="168" spans="1:1" x14ac:dyDescent="0.3">
      <c r="A168" s="58" t="s">
        <v>2147</v>
      </c>
    </row>
    <row r="169" spans="1:1" x14ac:dyDescent="0.3">
      <c r="A169" s="61" t="s">
        <v>2146</v>
      </c>
    </row>
    <row r="170" spans="1:1" x14ac:dyDescent="0.3">
      <c r="A170" s="61" t="s">
        <v>2153</v>
      </c>
    </row>
    <row r="171" spans="1:1" x14ac:dyDescent="0.3">
      <c r="A171" s="58" t="s">
        <v>2012</v>
      </c>
    </row>
    <row r="172" spans="1:1" x14ac:dyDescent="0.3">
      <c r="A172" s="61" t="s">
        <v>2011</v>
      </c>
    </row>
    <row r="173" spans="1:1" x14ac:dyDescent="0.3">
      <c r="A173" s="58" t="s">
        <v>2230</v>
      </c>
    </row>
    <row r="174" spans="1:1" x14ac:dyDescent="0.3">
      <c r="A174" s="61" t="s">
        <v>2229</v>
      </c>
    </row>
    <row r="175" spans="1:1" x14ac:dyDescent="0.3">
      <c r="A175" s="61" t="s">
        <v>2235</v>
      </c>
    </row>
    <row r="176" spans="1:1" x14ac:dyDescent="0.3">
      <c r="A176" s="61" t="s">
        <v>2239</v>
      </c>
    </row>
    <row r="177" spans="1:1" x14ac:dyDescent="0.3">
      <c r="A177" s="61" t="s">
        <v>2243</v>
      </c>
    </row>
    <row r="178" spans="1:1" x14ac:dyDescent="0.3">
      <c r="A178" s="61" t="s">
        <v>2247</v>
      </c>
    </row>
    <row r="179" spans="1:1" x14ac:dyDescent="0.3">
      <c r="A179" s="58" t="s">
        <v>1977</v>
      </c>
    </row>
    <row r="180" spans="1:1" x14ac:dyDescent="0.3">
      <c r="A180" s="61" t="s">
        <v>1976</v>
      </c>
    </row>
    <row r="181" spans="1:1" x14ac:dyDescent="0.3">
      <c r="A181" s="61" t="s">
        <v>1981</v>
      </c>
    </row>
    <row r="182" spans="1:1" x14ac:dyDescent="0.3">
      <c r="A182" s="61" t="s">
        <v>1984</v>
      </c>
    </row>
    <row r="183" spans="1:1" x14ac:dyDescent="0.3">
      <c r="A183" s="58" t="s">
        <v>1603</v>
      </c>
    </row>
    <row r="184" spans="1:1" x14ac:dyDescent="0.3">
      <c r="A184" s="61" t="s">
        <v>1602</v>
      </c>
    </row>
    <row r="185" spans="1:1" x14ac:dyDescent="0.3">
      <c r="A185" s="61" t="s">
        <v>1608</v>
      </c>
    </row>
    <row r="186" spans="1:1" x14ac:dyDescent="0.3">
      <c r="A186" s="58" t="s">
        <v>2092</v>
      </c>
    </row>
    <row r="187" spans="1:1" x14ac:dyDescent="0.3">
      <c r="A187" s="61" t="s">
        <v>2091</v>
      </c>
    </row>
    <row r="188" spans="1:1" x14ac:dyDescent="0.3">
      <c r="A188" s="61" t="s">
        <v>2097</v>
      </c>
    </row>
    <row r="189" spans="1:1" x14ac:dyDescent="0.3">
      <c r="A189" s="61" t="s">
        <v>2100</v>
      </c>
    </row>
    <row r="190" spans="1:1" x14ac:dyDescent="0.3">
      <c r="A190" s="61" t="s">
        <v>2105</v>
      </c>
    </row>
    <row r="191" spans="1:1" x14ac:dyDescent="0.3">
      <c r="A191" s="61" t="s">
        <v>2107</v>
      </c>
    </row>
    <row r="192" spans="1:1" x14ac:dyDescent="0.3">
      <c r="A192" s="61" t="s">
        <v>2111</v>
      </c>
    </row>
    <row r="193" spans="1:1" x14ac:dyDescent="0.3">
      <c r="A193" s="58" t="s">
        <v>2181</v>
      </c>
    </row>
    <row r="194" spans="1:1" x14ac:dyDescent="0.3">
      <c r="A194" s="61" t="s">
        <v>2180</v>
      </c>
    </row>
    <row r="195" spans="1:1" x14ac:dyDescent="0.3">
      <c r="A195" s="61" t="s">
        <v>2186</v>
      </c>
    </row>
    <row r="196" spans="1:1" x14ac:dyDescent="0.3">
      <c r="A196" s="61" t="s">
        <v>2189</v>
      </c>
    </row>
    <row r="197" spans="1:1" x14ac:dyDescent="0.3">
      <c r="A197" s="61" t="s">
        <v>2193</v>
      </c>
    </row>
    <row r="198" spans="1:1" x14ac:dyDescent="0.3">
      <c r="A198" s="58" t="s">
        <v>1971</v>
      </c>
    </row>
    <row r="199" spans="1:1" x14ac:dyDescent="0.3">
      <c r="A199" s="61" t="s">
        <v>1970</v>
      </c>
    </row>
    <row r="200" spans="1:1" x14ac:dyDescent="0.3">
      <c r="A200" s="58" t="s">
        <v>2197</v>
      </c>
    </row>
    <row r="201" spans="1:1" x14ac:dyDescent="0.3">
      <c r="A201" s="61" t="s">
        <v>2196</v>
      </c>
    </row>
    <row r="202" spans="1:1" x14ac:dyDescent="0.3">
      <c r="A202" s="58" t="s">
        <v>2286</v>
      </c>
    </row>
    <row r="203" spans="1:1" x14ac:dyDescent="0.3">
      <c r="A203" s="61" t="s">
        <v>2285</v>
      </c>
    </row>
    <row r="204" spans="1:1" x14ac:dyDescent="0.3">
      <c r="A204" s="61" t="s">
        <v>2292</v>
      </c>
    </row>
    <row r="205" spans="1:1" x14ac:dyDescent="0.3">
      <c r="A205" s="61" t="s">
        <v>2294</v>
      </c>
    </row>
    <row r="206" spans="1:1" x14ac:dyDescent="0.3">
      <c r="A206" s="58" t="s">
        <v>2051</v>
      </c>
    </row>
    <row r="207" spans="1:1" x14ac:dyDescent="0.3">
      <c r="A207" s="61" t="s">
        <v>2050</v>
      </c>
    </row>
    <row r="208" spans="1:1" x14ac:dyDescent="0.3">
      <c r="A208" s="58" t="s">
        <v>1536</v>
      </c>
    </row>
    <row r="209" spans="1:1" x14ac:dyDescent="0.3">
      <c r="A209" s="61" t="s">
        <v>1535</v>
      </c>
    </row>
    <row r="210" spans="1:1" x14ac:dyDescent="0.3">
      <c r="A210" s="61" t="s">
        <v>1541</v>
      </c>
    </row>
    <row r="211" spans="1:1" x14ac:dyDescent="0.3">
      <c r="A211" s="61" t="s">
        <v>1544</v>
      </c>
    </row>
    <row r="212" spans="1:1" x14ac:dyDescent="0.3">
      <c r="A212" s="58" t="s">
        <v>1757</v>
      </c>
    </row>
    <row r="213" spans="1:1" x14ac:dyDescent="0.3">
      <c r="A213" s="61" t="s">
        <v>1756</v>
      </c>
    </row>
    <row r="214" spans="1:1" x14ac:dyDescent="0.3">
      <c r="A214" s="61" t="s">
        <v>1763</v>
      </c>
    </row>
    <row r="215" spans="1:1" x14ac:dyDescent="0.3">
      <c r="A215" s="61" t="s">
        <v>1767</v>
      </c>
    </row>
    <row r="216" spans="1:1" x14ac:dyDescent="0.3">
      <c r="A216" s="58" t="s">
        <v>1492</v>
      </c>
    </row>
    <row r="217" spans="1:1" x14ac:dyDescent="0.3">
      <c r="A217" s="61" t="s">
        <v>1491</v>
      </c>
    </row>
    <row r="218" spans="1:1" x14ac:dyDescent="0.3">
      <c r="A218" s="61" t="s">
        <v>1498</v>
      </c>
    </row>
    <row r="219" spans="1:1" x14ac:dyDescent="0.3">
      <c r="A219" s="61" t="s">
        <v>1501</v>
      </c>
    </row>
    <row r="220" spans="1:1" x14ac:dyDescent="0.3">
      <c r="A220" s="61" t="s">
        <v>1505</v>
      </c>
    </row>
    <row r="221" spans="1:1" x14ac:dyDescent="0.3">
      <c r="A221" s="61" t="s">
        <v>1509</v>
      </c>
    </row>
    <row r="222" spans="1:1" x14ac:dyDescent="0.3">
      <c r="A222" s="58" t="s">
        <v>1916</v>
      </c>
    </row>
    <row r="223" spans="1:1" x14ac:dyDescent="0.3">
      <c r="A223" s="61" t="s">
        <v>1915</v>
      </c>
    </row>
    <row r="224" spans="1:1" x14ac:dyDescent="0.3">
      <c r="A224" s="58" t="s">
        <v>1988</v>
      </c>
    </row>
    <row r="225" spans="1:1" x14ac:dyDescent="0.3">
      <c r="A225" s="61" t="s">
        <v>1987</v>
      </c>
    </row>
    <row r="226" spans="1:1" x14ac:dyDescent="0.3">
      <c r="A226" s="58" t="s">
        <v>2272</v>
      </c>
    </row>
    <row r="227" spans="1:1" x14ac:dyDescent="0.3">
      <c r="A227" s="61" t="s">
        <v>2271</v>
      </c>
    </row>
    <row r="228" spans="1:1" x14ac:dyDescent="0.3">
      <c r="A228" s="61" t="s">
        <v>2275</v>
      </c>
    </row>
    <row r="229" spans="1:1" x14ac:dyDescent="0.3">
      <c r="A229" s="58" t="s">
        <v>1444</v>
      </c>
    </row>
    <row r="230" spans="1:1" x14ac:dyDescent="0.3">
      <c r="A230" s="61" t="s">
        <v>1443</v>
      </c>
    </row>
    <row r="231" spans="1:1" x14ac:dyDescent="0.3">
      <c r="A231" s="58" t="s">
        <v>1438</v>
      </c>
    </row>
    <row r="232" spans="1:1" x14ac:dyDescent="0.3">
      <c r="A232" s="61" t="s">
        <v>1437</v>
      </c>
    </row>
    <row r="233" spans="1:1" x14ac:dyDescent="0.3">
      <c r="A233" s="58" t="s">
        <v>2313</v>
      </c>
    </row>
    <row r="234" spans="1:1" x14ac:dyDescent="0.3">
      <c r="A234" s="61" t="s">
        <v>2312</v>
      </c>
    </row>
    <row r="235" spans="1:1" x14ac:dyDescent="0.3">
      <c r="A235" s="61" t="s">
        <v>2318</v>
      </c>
    </row>
    <row r="236" spans="1:1" x14ac:dyDescent="0.3">
      <c r="A236" s="58" t="s">
        <v>1817</v>
      </c>
    </row>
    <row r="237" spans="1:1" x14ac:dyDescent="0.3">
      <c r="A237" s="61" t="s">
        <v>1816</v>
      </c>
    </row>
    <row r="238" spans="1:1" x14ac:dyDescent="0.3">
      <c r="A238" s="61" t="s">
        <v>1822</v>
      </c>
    </row>
    <row r="239" spans="1:1" x14ac:dyDescent="0.3">
      <c r="A239" s="61" t="s">
        <v>1826</v>
      </c>
    </row>
    <row r="240" spans="1:1" x14ac:dyDescent="0.3">
      <c r="A240" s="58" t="s">
        <v>1581</v>
      </c>
    </row>
    <row r="241" spans="1:1" x14ac:dyDescent="0.3">
      <c r="A241" s="61" t="s">
        <v>1580</v>
      </c>
    </row>
    <row r="242" spans="1:1" x14ac:dyDescent="0.3">
      <c r="A242" s="61" t="s">
        <v>2365</v>
      </c>
    </row>
    <row r="243" spans="1:1" x14ac:dyDescent="0.3">
      <c r="A243" s="61" t="s">
        <v>1588</v>
      </c>
    </row>
    <row r="244" spans="1:1" x14ac:dyDescent="0.3">
      <c r="A244" s="61" t="s">
        <v>1592</v>
      </c>
    </row>
    <row r="245" spans="1:1" x14ac:dyDescent="0.3">
      <c r="A245" s="58" t="s">
        <v>2297</v>
      </c>
    </row>
    <row r="246" spans="1:1" x14ac:dyDescent="0.3">
      <c r="A246" s="61" t="s">
        <v>2296</v>
      </c>
    </row>
    <row r="247" spans="1:1" x14ac:dyDescent="0.3">
      <c r="A247" s="61" t="s">
        <v>2303</v>
      </c>
    </row>
    <row r="248" spans="1:1" x14ac:dyDescent="0.3">
      <c r="A248" s="61" t="s">
        <v>2364</v>
      </c>
    </row>
    <row r="249" spans="1:1" x14ac:dyDescent="0.3">
      <c r="A249" s="61" t="s">
        <v>2308</v>
      </c>
    </row>
    <row r="250" spans="1:1" x14ac:dyDescent="0.3">
      <c r="A250" s="58" t="s">
        <v>2002</v>
      </c>
    </row>
    <row r="251" spans="1:1" x14ac:dyDescent="0.3">
      <c r="A251" s="61" t="s">
        <v>1994</v>
      </c>
    </row>
    <row r="252" spans="1:1" x14ac:dyDescent="0.3">
      <c r="A252" s="61" t="s">
        <v>2008</v>
      </c>
    </row>
    <row r="253" spans="1:1" x14ac:dyDescent="0.3">
      <c r="A253" s="61" t="s">
        <v>2366</v>
      </c>
    </row>
    <row r="254" spans="1:1" x14ac:dyDescent="0.3">
      <c r="A254" s="58" t="s">
        <v>2156</v>
      </c>
    </row>
    <row r="255" spans="1:1" x14ac:dyDescent="0.3">
      <c r="A255" s="61" t="s">
        <v>2155</v>
      </c>
    </row>
    <row r="256" spans="1:1" x14ac:dyDescent="0.3">
      <c r="A256" s="58" t="s">
        <v>1419</v>
      </c>
    </row>
    <row r="257" spans="1:1" x14ac:dyDescent="0.3">
      <c r="A257" s="61" t="s">
        <v>1418</v>
      </c>
    </row>
    <row r="258" spans="1:1" x14ac:dyDescent="0.3">
      <c r="A258" s="58" t="s">
        <v>1469</v>
      </c>
    </row>
    <row r="259" spans="1:1" x14ac:dyDescent="0.3">
      <c r="A259" s="61" t="s">
        <v>1468</v>
      </c>
    </row>
    <row r="260" spans="1:1" x14ac:dyDescent="0.3">
      <c r="A260" s="58" t="s">
        <v>1451</v>
      </c>
    </row>
    <row r="261" spans="1:1" x14ac:dyDescent="0.3">
      <c r="A261" s="61" t="s">
        <v>1450</v>
      </c>
    </row>
    <row r="262" spans="1:1" x14ac:dyDescent="0.3">
      <c r="A262" s="61" t="s">
        <v>1456</v>
      </c>
    </row>
    <row r="263" spans="1:1" x14ac:dyDescent="0.3">
      <c r="A263" s="58" t="s">
        <v>1772</v>
      </c>
    </row>
    <row r="264" spans="1:1" x14ac:dyDescent="0.3">
      <c r="A264" s="61" t="s">
        <v>1771</v>
      </c>
    </row>
    <row r="265" spans="1:1" x14ac:dyDescent="0.3">
      <c r="A265" s="61" t="s">
        <v>1777</v>
      </c>
    </row>
    <row r="266" spans="1:1" x14ac:dyDescent="0.3">
      <c r="A266" s="61" t="s">
        <v>1780</v>
      </c>
    </row>
    <row r="267" spans="1:1" x14ac:dyDescent="0.3">
      <c r="A267" s="61" t="s">
        <v>1783</v>
      </c>
    </row>
    <row r="268" spans="1:1" x14ac:dyDescent="0.3">
      <c r="A268" s="58" t="s">
        <v>1923</v>
      </c>
    </row>
    <row r="269" spans="1:1" x14ac:dyDescent="0.3">
      <c r="A269" s="61" t="s">
        <v>1922</v>
      </c>
    </row>
    <row r="270" spans="1:1" x14ac:dyDescent="0.3">
      <c r="A270" s="58" t="s">
        <v>1567</v>
      </c>
    </row>
    <row r="271" spans="1:1" x14ac:dyDescent="0.3">
      <c r="A271" s="61" t="s">
        <v>1566</v>
      </c>
    </row>
    <row r="272" spans="1:1" x14ac:dyDescent="0.3">
      <c r="A272" s="58" t="s">
        <v>1936</v>
      </c>
    </row>
    <row r="273" spans="1:1" x14ac:dyDescent="0.3">
      <c r="A273" s="61" t="s">
        <v>1935</v>
      </c>
    </row>
    <row r="274" spans="1:1" x14ac:dyDescent="0.3">
      <c r="A274" s="58" t="s">
        <v>1711</v>
      </c>
    </row>
    <row r="275" spans="1:1" x14ac:dyDescent="0.3">
      <c r="A275" s="61" t="s">
        <v>1710</v>
      </c>
    </row>
    <row r="276" spans="1:1" x14ac:dyDescent="0.3">
      <c r="A276" s="58" t="s">
        <v>1964</v>
      </c>
    </row>
    <row r="277" spans="1:1" x14ac:dyDescent="0.3">
      <c r="A277" s="61" t="s">
        <v>1963</v>
      </c>
    </row>
    <row r="278" spans="1:1" x14ac:dyDescent="0.3">
      <c r="A278" s="58" t="s">
        <v>2085</v>
      </c>
    </row>
    <row r="279" spans="1:1" x14ac:dyDescent="0.3">
      <c r="A279" s="61" t="s">
        <v>2084</v>
      </c>
    </row>
    <row r="280" spans="1:1" x14ac:dyDescent="0.3">
      <c r="A280" s="58" t="s">
        <v>1941</v>
      </c>
    </row>
    <row r="281" spans="1:1" x14ac:dyDescent="0.3">
      <c r="A281" s="61" t="s">
        <v>1940</v>
      </c>
    </row>
    <row r="282" spans="1:1" x14ac:dyDescent="0.3">
      <c r="A282" s="58" t="s">
        <v>1427</v>
      </c>
    </row>
    <row r="283" spans="1:1" x14ac:dyDescent="0.3">
      <c r="A283" s="61" t="s">
        <v>1426</v>
      </c>
    </row>
    <row r="284" spans="1:1" x14ac:dyDescent="0.3">
      <c r="A284" s="58" t="s">
        <v>1596</v>
      </c>
    </row>
    <row r="285" spans="1:1" x14ac:dyDescent="0.3">
      <c r="A285" s="61" t="s">
        <v>1595</v>
      </c>
    </row>
    <row r="286" spans="1:1" x14ac:dyDescent="0.3">
      <c r="A286" s="58" t="s">
        <v>1460</v>
      </c>
    </row>
    <row r="287" spans="1:1" x14ac:dyDescent="0.3">
      <c r="A287" s="61" t="s">
        <v>1459</v>
      </c>
    </row>
    <row r="288" spans="1:1" x14ac:dyDescent="0.3">
      <c r="A288" s="58" t="s">
        <v>1787</v>
      </c>
    </row>
    <row r="289" spans="1:1" x14ac:dyDescent="0.3">
      <c r="A289" s="61" t="s">
        <v>1786</v>
      </c>
    </row>
    <row r="290" spans="1:1" x14ac:dyDescent="0.3">
      <c r="A290" s="58" t="s">
        <v>2280</v>
      </c>
    </row>
    <row r="291" spans="1:1" x14ac:dyDescent="0.3">
      <c r="A291" s="61" t="s">
        <v>2279</v>
      </c>
    </row>
    <row r="292" spans="1:1" x14ac:dyDescent="0.3">
      <c r="A292" s="58" t="s">
        <v>1929</v>
      </c>
    </row>
    <row r="293" spans="1:1" x14ac:dyDescent="0.3">
      <c r="A293" s="61" t="s">
        <v>1928</v>
      </c>
    </row>
    <row r="294" spans="1:1" x14ac:dyDescent="0.3">
      <c r="A294" s="58" t="s">
        <v>2343</v>
      </c>
    </row>
    <row r="295" spans="1:1" x14ac:dyDescent="0.3">
      <c r="A295" s="61" t="s">
        <v>2342</v>
      </c>
    </row>
    <row r="296" spans="1:1" x14ac:dyDescent="0.3">
      <c r="A296" s="58" t="s">
        <v>1750</v>
      </c>
    </row>
    <row r="297" spans="1:1" x14ac:dyDescent="0.3">
      <c r="A297" s="61" t="s">
        <v>1749</v>
      </c>
    </row>
    <row r="298" spans="1:1" x14ac:dyDescent="0.3">
      <c r="A298" s="58" t="s">
        <v>2445</v>
      </c>
    </row>
    <row r="299" spans="1:1" x14ac:dyDescent="0.3">
      <c r="A299" s="61" t="s">
        <v>2446</v>
      </c>
    </row>
    <row r="300" spans="1:1" x14ac:dyDescent="0.3">
      <c r="A300" s="61" t="s">
        <v>2449</v>
      </c>
    </row>
    <row r="301" spans="1:1" x14ac:dyDescent="0.3">
      <c r="A301" s="58" t="s">
        <v>2453</v>
      </c>
    </row>
  </sheetData>
  <sheetProtection algorithmName="SHA-512" hashValue="IMmRvT3zh9NuIsVbJakJ3/wawZA63iMnF4jOd+xJUM5ncj9DroEczDC/Nm2cLHjNw4TowwBXEcQ7H7KglXZgOA==" saltValue="b4kIgJN8Fdpk35mSYNohy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3">
    <pageSetUpPr fitToPage="1"/>
  </sheetPr>
  <dimension ref="B1:AA37"/>
  <sheetViews>
    <sheetView showGridLines="0" showRuler="0" zoomScale="90" zoomScaleNormal="90" zoomScalePageLayoutView="80" workbookViewId="0"/>
  </sheetViews>
  <sheetFormatPr baseColWidth="10" defaultColWidth="11.44140625" defaultRowHeight="13.8" x14ac:dyDescent="0.3"/>
  <cols>
    <col min="1" max="1" width="6.33203125" style="206" customWidth="1"/>
    <col min="2" max="2" width="6" style="206" hidden="1" customWidth="1"/>
    <col min="3" max="3" width="75.77734375" style="206" customWidth="1"/>
    <col min="4" max="27" width="6.6640625" style="206" customWidth="1"/>
    <col min="28" max="16384" width="11.44140625" style="206"/>
  </cols>
  <sheetData>
    <row r="1" spans="2:27" ht="18" customHeight="1" x14ac:dyDescent="0.3">
      <c r="C1" s="104" t="s">
        <v>757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U1" s="103"/>
      <c r="V1" s="103"/>
      <c r="W1" s="103"/>
    </row>
    <row r="2" spans="2:27" ht="18" thickBot="1" x14ac:dyDescent="0.35">
      <c r="C2" s="104" t="s">
        <v>770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419"/>
      <c r="S2" s="419"/>
      <c r="T2" s="419"/>
      <c r="U2" s="419"/>
      <c r="V2" s="419"/>
      <c r="W2" s="419"/>
      <c r="X2" s="419"/>
      <c r="Y2" s="419"/>
      <c r="Z2" s="419"/>
      <c r="AA2" s="419"/>
    </row>
    <row r="3" spans="2:27" ht="53.25" customHeight="1" thickTop="1" x14ac:dyDescent="0.3">
      <c r="B3" s="218">
        <v>1</v>
      </c>
      <c r="C3" s="628" t="str">
        <f>IF(AND(Portada!D23="Sí",(P6+S6+V6+Y6)=0),"En la portada se indicó que tienen Servicios de Apoyo Educativo, pero en este cuadro (Parte 2) no indica cuántos estudiantes se benefician.",(IF(AND(OR(Portada!D23="No",Portada!D23=""),(P6+S6+V6+Y6)&gt;=1),"En la portada no indicó que tienen Servicios de Apoyo Educativo, pero en la Parte (2) de este cuadro se están indicando datos.","")))</f>
        <v/>
      </c>
      <c r="D3" s="620" t="s">
        <v>727</v>
      </c>
      <c r="E3" s="621"/>
      <c r="F3" s="615" t="s">
        <v>2483</v>
      </c>
      <c r="G3" s="615"/>
      <c r="H3" s="615"/>
      <c r="I3" s="615"/>
      <c r="J3" s="615"/>
      <c r="K3" s="615"/>
      <c r="L3" s="615"/>
      <c r="M3" s="615"/>
      <c r="N3" s="615"/>
      <c r="O3" s="615"/>
      <c r="P3" s="630" t="s">
        <v>728</v>
      </c>
      <c r="Q3" s="621"/>
      <c r="R3" s="615" t="s">
        <v>2484</v>
      </c>
      <c r="S3" s="615"/>
      <c r="T3" s="615"/>
      <c r="U3" s="615"/>
      <c r="V3" s="615"/>
      <c r="W3" s="615"/>
      <c r="X3" s="615"/>
      <c r="Y3" s="615"/>
      <c r="Z3" s="615"/>
      <c r="AA3" s="615"/>
    </row>
    <row r="4" spans="2:27" ht="42.75" customHeight="1" x14ac:dyDescent="0.3">
      <c r="B4" s="218">
        <v>2</v>
      </c>
      <c r="C4" s="629"/>
      <c r="D4" s="626" t="s">
        <v>143</v>
      </c>
      <c r="E4" s="625"/>
      <c r="F4" s="625"/>
      <c r="G4" s="622" t="s">
        <v>144</v>
      </c>
      <c r="H4" s="623"/>
      <c r="I4" s="624"/>
      <c r="J4" s="625" t="s">
        <v>2478</v>
      </c>
      <c r="K4" s="625"/>
      <c r="L4" s="625"/>
      <c r="M4" s="622" t="s">
        <v>2479</v>
      </c>
      <c r="N4" s="623"/>
      <c r="O4" s="623"/>
      <c r="P4" s="626" t="s">
        <v>143</v>
      </c>
      <c r="Q4" s="625"/>
      <c r="R4" s="625"/>
      <c r="S4" s="622" t="s">
        <v>144</v>
      </c>
      <c r="T4" s="623"/>
      <c r="U4" s="623"/>
      <c r="V4" s="622" t="s">
        <v>2478</v>
      </c>
      <c r="W4" s="623"/>
      <c r="X4" s="624"/>
      <c r="Y4" s="625" t="s">
        <v>2479</v>
      </c>
      <c r="Z4" s="625"/>
      <c r="AA4" s="625"/>
    </row>
    <row r="5" spans="2:27" ht="28.5" customHeight="1" thickBot="1" x14ac:dyDescent="0.3">
      <c r="B5" s="218">
        <v>3</v>
      </c>
      <c r="C5" s="354" t="s">
        <v>767</v>
      </c>
      <c r="D5" s="355" t="s">
        <v>0</v>
      </c>
      <c r="E5" s="356" t="s">
        <v>13</v>
      </c>
      <c r="F5" s="357" t="s">
        <v>12</v>
      </c>
      <c r="G5" s="358" t="s">
        <v>0</v>
      </c>
      <c r="H5" s="356" t="s">
        <v>13</v>
      </c>
      <c r="I5" s="359" t="s">
        <v>12</v>
      </c>
      <c r="J5" s="357" t="s">
        <v>0</v>
      </c>
      <c r="K5" s="356" t="s">
        <v>13</v>
      </c>
      <c r="L5" s="357" t="s">
        <v>12</v>
      </c>
      <c r="M5" s="358" t="s">
        <v>0</v>
      </c>
      <c r="N5" s="356" t="s">
        <v>13</v>
      </c>
      <c r="O5" s="357" t="s">
        <v>12</v>
      </c>
      <c r="P5" s="420" t="s">
        <v>0</v>
      </c>
      <c r="Q5" s="356" t="s">
        <v>13</v>
      </c>
      <c r="R5" s="357" t="s">
        <v>12</v>
      </c>
      <c r="S5" s="358" t="s">
        <v>0</v>
      </c>
      <c r="T5" s="356" t="s">
        <v>13</v>
      </c>
      <c r="U5" s="357" t="s">
        <v>12</v>
      </c>
      <c r="V5" s="358" t="s">
        <v>0</v>
      </c>
      <c r="W5" s="356" t="s">
        <v>13</v>
      </c>
      <c r="X5" s="359" t="s">
        <v>12</v>
      </c>
      <c r="Y5" s="357" t="s">
        <v>0</v>
      </c>
      <c r="Z5" s="356" t="s">
        <v>13</v>
      </c>
      <c r="AA5" s="357" t="s">
        <v>12</v>
      </c>
    </row>
    <row r="6" spans="2:27" ht="26.25" customHeight="1" thickTop="1" thickBot="1" x14ac:dyDescent="0.35">
      <c r="B6" s="218">
        <v>4</v>
      </c>
      <c r="C6" s="360" t="s">
        <v>1357</v>
      </c>
      <c r="D6" s="331">
        <f>+E6+F6</f>
        <v>0</v>
      </c>
      <c r="E6" s="332">
        <f>+E7+E8+E9+E10+E11+E12+E13+E17+E21+E22+E23+E24+E25+E26+E27</f>
        <v>0</v>
      </c>
      <c r="F6" s="333">
        <f>+F7+F8+F9+F10+F11+F12+F13+F17+F21+F22+F23+F24+F25+F26+F27</f>
        <v>0</v>
      </c>
      <c r="G6" s="361">
        <f>+H6+I6</f>
        <v>0</v>
      </c>
      <c r="H6" s="332">
        <f>+H7+H8+H9+H10+H11+H12+H13+H17+H21+H22+H23+H24+H25+H26+H27</f>
        <v>0</v>
      </c>
      <c r="I6" s="362">
        <f>+I7+I8+I9+I10+I11+I12+I13+I17+I21+I22+I23+I24+I25+I26+I27</f>
        <v>0</v>
      </c>
      <c r="J6" s="333">
        <f>+K6+L6</f>
        <v>0</v>
      </c>
      <c r="K6" s="332">
        <f>+K7+K8+K9+K10+K11+K12+K13+K17+K21+K22+K23+K24+K25+K26+K27</f>
        <v>0</v>
      </c>
      <c r="L6" s="333">
        <f>+L7+L8+L9+L10+L11+L12+L13+L17+L21+L22+L23+L24+L25+L26+L27</f>
        <v>0</v>
      </c>
      <c r="M6" s="361">
        <f>+N6+O6</f>
        <v>0</v>
      </c>
      <c r="N6" s="332">
        <f>+N7+N8+N9+N10+N11+N12+N13+N17+N21+N22+N23+N24+N25+N26+N27</f>
        <v>0</v>
      </c>
      <c r="O6" s="333">
        <f>+O7+O8+O9+O10+O11+O12+O13+O17+O21+O22+O23+O24+O25+O26+O27</f>
        <v>0</v>
      </c>
      <c r="P6" s="421">
        <f>+Q6+R6</f>
        <v>0</v>
      </c>
      <c r="Q6" s="332">
        <f>+Q7+Q8+Q9+Q10+Q11+Q12+Q13+Q17+Q21+Q22+Q23+Q24+Q25+Q26+Q27</f>
        <v>0</v>
      </c>
      <c r="R6" s="333">
        <f>+R7+R8+R9+R10+R11+R12+R13+R17+R21+R22+R23+R24+R25+R26+R27</f>
        <v>0</v>
      </c>
      <c r="S6" s="361">
        <f>+T6+U6</f>
        <v>0</v>
      </c>
      <c r="T6" s="332">
        <f>+T7+T8+T9+T10+T11+T12+T13+T17+T21+T22+T23+T24+T25+T26+T27</f>
        <v>0</v>
      </c>
      <c r="U6" s="333">
        <f>+U7+U8+U9+U10+U11+U12+U13+U17+U21+U22+U23+U24+U25+U26+U27</f>
        <v>0</v>
      </c>
      <c r="V6" s="361">
        <f>+W6+X6</f>
        <v>0</v>
      </c>
      <c r="W6" s="332">
        <f>+W7+W8+W9+W10+W11+W12+W13+W17+W21+W22+W23+W24+W25+W26+W27</f>
        <v>0</v>
      </c>
      <c r="X6" s="362">
        <f>+X7+X8+X9+X10+X11+X12+X13+X17+X21+X22+X23+X24+X25+X26+X27</f>
        <v>0</v>
      </c>
      <c r="Y6" s="333">
        <f>+Z6+AA6</f>
        <v>0</v>
      </c>
      <c r="Z6" s="332">
        <f>+Z7+Z8+Z9+Z10+Z11+Z12+Z13+Z17+Z21+Z22+Z23+Z24+Z25+Z26+Z27</f>
        <v>0</v>
      </c>
      <c r="AA6" s="333">
        <f>+AA7+AA8+AA9+AA10+AA11+AA12+AA13+AA17+AA21+AA22+AA23+AA24+AA25+AA26+AA27</f>
        <v>0</v>
      </c>
    </row>
    <row r="7" spans="2:27" ht="23.25" customHeight="1" x14ac:dyDescent="0.3">
      <c r="B7" s="218">
        <v>5</v>
      </c>
      <c r="C7" s="363" t="s">
        <v>148</v>
      </c>
      <c r="D7" s="364">
        <f>+E7+F7</f>
        <v>0</v>
      </c>
      <c r="E7" s="365"/>
      <c r="F7" s="422"/>
      <c r="G7" s="366">
        <f>+H7+I7</f>
        <v>0</v>
      </c>
      <c r="H7" s="365"/>
      <c r="I7" s="423"/>
      <c r="J7" s="368">
        <f>+K7+L7</f>
        <v>0</v>
      </c>
      <c r="K7" s="365"/>
      <c r="L7" s="422"/>
      <c r="M7" s="366">
        <f>+N7+O7</f>
        <v>0</v>
      </c>
      <c r="N7" s="365"/>
      <c r="O7" s="422"/>
      <c r="P7" s="424">
        <f>+Q7+R7</f>
        <v>0</v>
      </c>
      <c r="Q7" s="365"/>
      <c r="R7" s="422"/>
      <c r="S7" s="366">
        <f>+T7+U7</f>
        <v>0</v>
      </c>
      <c r="T7" s="365"/>
      <c r="U7" s="422"/>
      <c r="V7" s="366">
        <f>+W7+X7</f>
        <v>0</v>
      </c>
      <c r="W7" s="365"/>
      <c r="X7" s="423"/>
      <c r="Y7" s="368">
        <f>+Z7+AA7</f>
        <v>0</v>
      </c>
      <c r="Z7" s="365"/>
      <c r="AA7" s="422"/>
    </row>
    <row r="8" spans="2:27" ht="23.25" customHeight="1" x14ac:dyDescent="0.3">
      <c r="B8" s="218">
        <v>6</v>
      </c>
      <c r="C8" s="363" t="s">
        <v>149</v>
      </c>
      <c r="D8" s="339">
        <f t="shared" ref="D8:D10" si="0">+E8+F8</f>
        <v>0</v>
      </c>
      <c r="E8" s="340"/>
      <c r="F8" s="341"/>
      <c r="G8" s="370">
        <f t="shared" ref="G8:G10" si="1">+H8+I8</f>
        <v>0</v>
      </c>
      <c r="H8" s="340"/>
      <c r="I8" s="425"/>
      <c r="J8" s="372">
        <f t="shared" ref="J8:J10" si="2">+K8+L8</f>
        <v>0</v>
      </c>
      <c r="K8" s="340"/>
      <c r="L8" s="341"/>
      <c r="M8" s="370">
        <f t="shared" ref="M8:M10" si="3">+N8+O8</f>
        <v>0</v>
      </c>
      <c r="N8" s="340"/>
      <c r="O8" s="341"/>
      <c r="P8" s="426">
        <f t="shared" ref="P8:P10" si="4">+Q8+R8</f>
        <v>0</v>
      </c>
      <c r="Q8" s="340"/>
      <c r="R8" s="341"/>
      <c r="S8" s="370">
        <f t="shared" ref="S8:S10" si="5">+T8+U8</f>
        <v>0</v>
      </c>
      <c r="T8" s="340"/>
      <c r="U8" s="341"/>
      <c r="V8" s="370">
        <f t="shared" ref="V8:V10" si="6">+W8+X8</f>
        <v>0</v>
      </c>
      <c r="W8" s="340"/>
      <c r="X8" s="425"/>
      <c r="Y8" s="372">
        <f t="shared" ref="Y8:Y10" si="7">+Z8+AA8</f>
        <v>0</v>
      </c>
      <c r="Z8" s="340"/>
      <c r="AA8" s="341"/>
    </row>
    <row r="9" spans="2:27" ht="23.25" customHeight="1" x14ac:dyDescent="0.3">
      <c r="B9" s="218">
        <v>7</v>
      </c>
      <c r="C9" s="363" t="s">
        <v>151</v>
      </c>
      <c r="D9" s="339">
        <f t="shared" ref="D9" si="8">+E9+F9</f>
        <v>0</v>
      </c>
      <c r="E9" s="340"/>
      <c r="F9" s="341"/>
      <c r="G9" s="370">
        <f t="shared" ref="G9" si="9">+H9+I9</f>
        <v>0</v>
      </c>
      <c r="H9" s="340"/>
      <c r="I9" s="425"/>
      <c r="J9" s="372">
        <f t="shared" ref="J9" si="10">+K9+L9</f>
        <v>0</v>
      </c>
      <c r="K9" s="340"/>
      <c r="L9" s="341"/>
      <c r="M9" s="370">
        <f t="shared" ref="M9" si="11">+N9+O9</f>
        <v>0</v>
      </c>
      <c r="N9" s="340"/>
      <c r="O9" s="341"/>
      <c r="P9" s="426">
        <f t="shared" ref="P9" si="12">+Q9+R9</f>
        <v>0</v>
      </c>
      <c r="Q9" s="340"/>
      <c r="R9" s="341"/>
      <c r="S9" s="370">
        <f t="shared" ref="S9" si="13">+T9+U9</f>
        <v>0</v>
      </c>
      <c r="T9" s="340"/>
      <c r="U9" s="341"/>
      <c r="V9" s="370">
        <f t="shared" ref="V9" si="14">+W9+X9</f>
        <v>0</v>
      </c>
      <c r="W9" s="340"/>
      <c r="X9" s="425"/>
      <c r="Y9" s="372">
        <f t="shared" ref="Y9" si="15">+Z9+AA9</f>
        <v>0</v>
      </c>
      <c r="Z9" s="340"/>
      <c r="AA9" s="341"/>
    </row>
    <row r="10" spans="2:27" ht="23.25" customHeight="1" x14ac:dyDescent="0.3">
      <c r="B10" s="218">
        <v>8</v>
      </c>
      <c r="C10" s="363" t="s">
        <v>152</v>
      </c>
      <c r="D10" s="339">
        <f t="shared" si="0"/>
        <v>0</v>
      </c>
      <c r="E10" s="340"/>
      <c r="F10" s="341"/>
      <c r="G10" s="370">
        <f t="shared" si="1"/>
        <v>0</v>
      </c>
      <c r="H10" s="340"/>
      <c r="I10" s="425"/>
      <c r="J10" s="372">
        <f t="shared" si="2"/>
        <v>0</v>
      </c>
      <c r="K10" s="340"/>
      <c r="L10" s="341"/>
      <c r="M10" s="370">
        <f t="shared" si="3"/>
        <v>0</v>
      </c>
      <c r="N10" s="340"/>
      <c r="O10" s="341"/>
      <c r="P10" s="426">
        <f t="shared" si="4"/>
        <v>0</v>
      </c>
      <c r="Q10" s="340"/>
      <c r="R10" s="341"/>
      <c r="S10" s="370">
        <f t="shared" si="5"/>
        <v>0</v>
      </c>
      <c r="T10" s="340"/>
      <c r="U10" s="341"/>
      <c r="V10" s="370">
        <f t="shared" si="6"/>
        <v>0</v>
      </c>
      <c r="W10" s="340"/>
      <c r="X10" s="425"/>
      <c r="Y10" s="372">
        <f t="shared" si="7"/>
        <v>0</v>
      </c>
      <c r="Z10" s="340"/>
      <c r="AA10" s="341"/>
    </row>
    <row r="11" spans="2:27" ht="23.25" customHeight="1" x14ac:dyDescent="0.3">
      <c r="B11" s="218">
        <v>9</v>
      </c>
      <c r="C11" s="363" t="s">
        <v>2480</v>
      </c>
      <c r="D11" s="339">
        <f t="shared" ref="D11:D23" si="16">+E11+F11</f>
        <v>0</v>
      </c>
      <c r="E11" s="340"/>
      <c r="F11" s="341"/>
      <c r="G11" s="370">
        <f t="shared" ref="G11:G23" si="17">+H11+I11</f>
        <v>0</v>
      </c>
      <c r="H11" s="340"/>
      <c r="I11" s="425"/>
      <c r="J11" s="372">
        <f t="shared" ref="J11:J23" si="18">+K11+L11</f>
        <v>0</v>
      </c>
      <c r="K11" s="340"/>
      <c r="L11" s="341"/>
      <c r="M11" s="370">
        <f t="shared" ref="M11:M23" si="19">+N11+O11</f>
        <v>0</v>
      </c>
      <c r="N11" s="340"/>
      <c r="O11" s="341"/>
      <c r="P11" s="426">
        <f t="shared" ref="P11:P23" si="20">+Q11+R11</f>
        <v>0</v>
      </c>
      <c r="Q11" s="340"/>
      <c r="R11" s="341"/>
      <c r="S11" s="370">
        <f t="shared" ref="S11:S23" si="21">+T11+U11</f>
        <v>0</v>
      </c>
      <c r="T11" s="340"/>
      <c r="U11" s="341"/>
      <c r="V11" s="370">
        <f t="shared" ref="V11:V23" si="22">+W11+X11</f>
        <v>0</v>
      </c>
      <c r="W11" s="340"/>
      <c r="X11" s="425"/>
      <c r="Y11" s="372">
        <f t="shared" ref="Y11:Y23" si="23">+Z11+AA11</f>
        <v>0</v>
      </c>
      <c r="Z11" s="340"/>
      <c r="AA11" s="341"/>
    </row>
    <row r="12" spans="2:27" ht="23.25" customHeight="1" x14ac:dyDescent="0.3">
      <c r="B12" s="218">
        <v>10</v>
      </c>
      <c r="C12" s="363" t="s">
        <v>753</v>
      </c>
      <c r="D12" s="339">
        <f t="shared" si="16"/>
        <v>0</v>
      </c>
      <c r="E12" s="340"/>
      <c r="F12" s="341"/>
      <c r="G12" s="370">
        <f t="shared" si="17"/>
        <v>0</v>
      </c>
      <c r="H12" s="340"/>
      <c r="I12" s="425"/>
      <c r="J12" s="372">
        <f t="shared" si="18"/>
        <v>0</v>
      </c>
      <c r="K12" s="340"/>
      <c r="L12" s="341"/>
      <c r="M12" s="370">
        <f t="shared" si="19"/>
        <v>0</v>
      </c>
      <c r="N12" s="340"/>
      <c r="O12" s="341"/>
      <c r="P12" s="426">
        <f t="shared" si="20"/>
        <v>0</v>
      </c>
      <c r="Q12" s="340"/>
      <c r="R12" s="341"/>
      <c r="S12" s="370">
        <f t="shared" si="21"/>
        <v>0</v>
      </c>
      <c r="T12" s="340"/>
      <c r="U12" s="341"/>
      <c r="V12" s="370">
        <f t="shared" si="22"/>
        <v>0</v>
      </c>
      <c r="W12" s="340"/>
      <c r="X12" s="425"/>
      <c r="Y12" s="372">
        <f t="shared" si="23"/>
        <v>0</v>
      </c>
      <c r="Z12" s="340"/>
      <c r="AA12" s="341"/>
    </row>
    <row r="13" spans="2:27" ht="23.25" customHeight="1" x14ac:dyDescent="0.3">
      <c r="B13" s="218">
        <v>11</v>
      </c>
      <c r="C13" s="373" t="s">
        <v>153</v>
      </c>
      <c r="D13" s="374">
        <f t="shared" ref="D13:D16" si="24">+E13+F13</f>
        <v>0</v>
      </c>
      <c r="E13" s="427">
        <f>SUM(E14:E16)</f>
        <v>0</v>
      </c>
      <c r="F13" s="428">
        <f>SUM(F14:F16)</f>
        <v>0</v>
      </c>
      <c r="G13" s="429">
        <f t="shared" si="17"/>
        <v>0</v>
      </c>
      <c r="H13" s="427">
        <f>SUM(H14:H16)</f>
        <v>0</v>
      </c>
      <c r="I13" s="430">
        <f>SUM(I14:I16)</f>
        <v>0</v>
      </c>
      <c r="J13" s="428">
        <f t="shared" si="18"/>
        <v>0</v>
      </c>
      <c r="K13" s="427">
        <f>SUM(K14:K16)</f>
        <v>0</v>
      </c>
      <c r="L13" s="428">
        <f>SUM(L14:L16)</f>
        <v>0</v>
      </c>
      <c r="M13" s="429">
        <f t="shared" si="19"/>
        <v>0</v>
      </c>
      <c r="N13" s="427">
        <f>SUM(N14:N16)</f>
        <v>0</v>
      </c>
      <c r="O13" s="428">
        <f>SUM(O14:O16)</f>
        <v>0</v>
      </c>
      <c r="P13" s="431">
        <f t="shared" si="20"/>
        <v>0</v>
      </c>
      <c r="Q13" s="427">
        <f>SUM(Q14:Q16)</f>
        <v>0</v>
      </c>
      <c r="R13" s="428">
        <f>SUM(R14:R16)</f>
        <v>0</v>
      </c>
      <c r="S13" s="429">
        <f t="shared" si="21"/>
        <v>0</v>
      </c>
      <c r="T13" s="427">
        <f>SUM(T14:T16)</f>
        <v>0</v>
      </c>
      <c r="U13" s="428">
        <f>SUM(U14:U16)</f>
        <v>0</v>
      </c>
      <c r="V13" s="429">
        <f t="shared" si="22"/>
        <v>0</v>
      </c>
      <c r="W13" s="427">
        <f>SUM(W14:W16)</f>
        <v>0</v>
      </c>
      <c r="X13" s="430">
        <f>SUM(X14:X16)</f>
        <v>0</v>
      </c>
      <c r="Y13" s="428">
        <f t="shared" si="23"/>
        <v>0</v>
      </c>
      <c r="Z13" s="427">
        <f>SUM(Z14:Z16)</f>
        <v>0</v>
      </c>
      <c r="AA13" s="428">
        <f>SUM(AA14:AA16)</f>
        <v>0</v>
      </c>
    </row>
    <row r="14" spans="2:27" ht="23.25" customHeight="1" x14ac:dyDescent="0.3">
      <c r="B14" s="218">
        <v>12</v>
      </c>
      <c r="C14" s="380" t="s">
        <v>754</v>
      </c>
      <c r="D14" s="381">
        <f t="shared" si="24"/>
        <v>0</v>
      </c>
      <c r="E14" s="239"/>
      <c r="F14" s="291"/>
      <c r="G14" s="382">
        <f t="shared" ref="G14:G17" si="25">+H14+I14</f>
        <v>0</v>
      </c>
      <c r="H14" s="239"/>
      <c r="I14" s="432"/>
      <c r="J14" s="290">
        <f t="shared" ref="J14:J17" si="26">+K14+L14</f>
        <v>0</v>
      </c>
      <c r="K14" s="239"/>
      <c r="L14" s="291"/>
      <c r="M14" s="382">
        <f t="shared" ref="M14:M17" si="27">+N14+O14</f>
        <v>0</v>
      </c>
      <c r="N14" s="239"/>
      <c r="O14" s="291"/>
      <c r="P14" s="433">
        <f t="shared" ref="P14:P17" si="28">+Q14+R14</f>
        <v>0</v>
      </c>
      <c r="Q14" s="239"/>
      <c r="R14" s="291"/>
      <c r="S14" s="382">
        <f t="shared" ref="S14:S17" si="29">+T14+U14</f>
        <v>0</v>
      </c>
      <c r="T14" s="239"/>
      <c r="U14" s="291"/>
      <c r="V14" s="382">
        <f t="shared" ref="V14:V17" si="30">+W14+X14</f>
        <v>0</v>
      </c>
      <c r="W14" s="239"/>
      <c r="X14" s="432"/>
      <c r="Y14" s="290">
        <f t="shared" ref="Y14:Y17" si="31">+Z14+AA14</f>
        <v>0</v>
      </c>
      <c r="Z14" s="239"/>
      <c r="AA14" s="291"/>
    </row>
    <row r="15" spans="2:27" ht="23.25" customHeight="1" x14ac:dyDescent="0.3">
      <c r="B15" s="218">
        <v>13</v>
      </c>
      <c r="C15" s="384" t="s">
        <v>755</v>
      </c>
      <c r="D15" s="381">
        <f t="shared" si="24"/>
        <v>0</v>
      </c>
      <c r="E15" s="239"/>
      <c r="F15" s="291"/>
      <c r="G15" s="382">
        <f t="shared" si="25"/>
        <v>0</v>
      </c>
      <c r="H15" s="239"/>
      <c r="I15" s="432"/>
      <c r="J15" s="290">
        <f t="shared" si="26"/>
        <v>0</v>
      </c>
      <c r="K15" s="239"/>
      <c r="L15" s="291"/>
      <c r="M15" s="382">
        <f t="shared" si="27"/>
        <v>0</v>
      </c>
      <c r="N15" s="239"/>
      <c r="O15" s="291"/>
      <c r="P15" s="433">
        <f t="shared" si="28"/>
        <v>0</v>
      </c>
      <c r="Q15" s="239"/>
      <c r="R15" s="291"/>
      <c r="S15" s="382">
        <f t="shared" si="29"/>
        <v>0</v>
      </c>
      <c r="T15" s="239"/>
      <c r="U15" s="291"/>
      <c r="V15" s="382">
        <f t="shared" si="30"/>
        <v>0</v>
      </c>
      <c r="W15" s="239"/>
      <c r="X15" s="432"/>
      <c r="Y15" s="290">
        <f t="shared" si="31"/>
        <v>0</v>
      </c>
      <c r="Z15" s="239"/>
      <c r="AA15" s="291"/>
    </row>
    <row r="16" spans="2:27" ht="23.25" customHeight="1" x14ac:dyDescent="0.3">
      <c r="B16" s="218">
        <v>14</v>
      </c>
      <c r="C16" s="385" t="s">
        <v>756</v>
      </c>
      <c r="D16" s="386">
        <f t="shared" si="24"/>
        <v>0</v>
      </c>
      <c r="E16" s="434"/>
      <c r="F16" s="435"/>
      <c r="G16" s="387">
        <f t="shared" si="25"/>
        <v>0</v>
      </c>
      <c r="H16" s="434"/>
      <c r="I16" s="436"/>
      <c r="J16" s="389">
        <f t="shared" si="26"/>
        <v>0</v>
      </c>
      <c r="K16" s="434"/>
      <c r="L16" s="435"/>
      <c r="M16" s="387">
        <f t="shared" si="27"/>
        <v>0</v>
      </c>
      <c r="N16" s="434"/>
      <c r="O16" s="435"/>
      <c r="P16" s="437">
        <f t="shared" si="28"/>
        <v>0</v>
      </c>
      <c r="Q16" s="434"/>
      <c r="R16" s="435"/>
      <c r="S16" s="387">
        <f t="shared" si="29"/>
        <v>0</v>
      </c>
      <c r="T16" s="434"/>
      <c r="U16" s="435"/>
      <c r="V16" s="387">
        <f t="shared" si="30"/>
        <v>0</v>
      </c>
      <c r="W16" s="434"/>
      <c r="X16" s="436"/>
      <c r="Y16" s="389">
        <f t="shared" si="31"/>
        <v>0</v>
      </c>
      <c r="Z16" s="434"/>
      <c r="AA16" s="435"/>
    </row>
    <row r="17" spans="2:27" ht="23.25" customHeight="1" x14ac:dyDescent="0.3">
      <c r="B17" s="218">
        <v>15</v>
      </c>
      <c r="C17" s="391" t="s">
        <v>773</v>
      </c>
      <c r="D17" s="392">
        <f t="shared" ref="D17" si="32">+E17+F17</f>
        <v>0</v>
      </c>
      <c r="E17" s="438">
        <f>SUM(E18:E20)</f>
        <v>0</v>
      </c>
      <c r="F17" s="439">
        <f>SUM(F18:F20)</f>
        <v>0</v>
      </c>
      <c r="G17" s="440">
        <f t="shared" si="25"/>
        <v>0</v>
      </c>
      <c r="H17" s="438">
        <f>SUM(H18:H20)</f>
        <v>0</v>
      </c>
      <c r="I17" s="441">
        <f>SUM(I18:I20)</f>
        <v>0</v>
      </c>
      <c r="J17" s="439">
        <f t="shared" si="26"/>
        <v>0</v>
      </c>
      <c r="K17" s="438">
        <f>SUM(K18:K20)</f>
        <v>0</v>
      </c>
      <c r="L17" s="439">
        <f>SUM(L18:L20)</f>
        <v>0</v>
      </c>
      <c r="M17" s="440">
        <f t="shared" si="27"/>
        <v>0</v>
      </c>
      <c r="N17" s="438">
        <f>SUM(N18:N20)</f>
        <v>0</v>
      </c>
      <c r="O17" s="439">
        <f>SUM(O18:O20)</f>
        <v>0</v>
      </c>
      <c r="P17" s="442">
        <f t="shared" si="28"/>
        <v>0</v>
      </c>
      <c r="Q17" s="438">
        <f>SUM(Q18:Q20)</f>
        <v>0</v>
      </c>
      <c r="R17" s="439">
        <f>SUM(R18:R20)</f>
        <v>0</v>
      </c>
      <c r="S17" s="440">
        <f t="shared" si="29"/>
        <v>0</v>
      </c>
      <c r="T17" s="438">
        <f>SUM(T18:T20)</f>
        <v>0</v>
      </c>
      <c r="U17" s="439">
        <f>SUM(U18:U20)</f>
        <v>0</v>
      </c>
      <c r="V17" s="440">
        <f t="shared" si="30"/>
        <v>0</v>
      </c>
      <c r="W17" s="438">
        <f>SUM(W18:W20)</f>
        <v>0</v>
      </c>
      <c r="X17" s="441">
        <f>SUM(X18:X20)</f>
        <v>0</v>
      </c>
      <c r="Y17" s="439">
        <f t="shared" si="31"/>
        <v>0</v>
      </c>
      <c r="Z17" s="438">
        <f>SUM(Z18:Z20)</f>
        <v>0</v>
      </c>
      <c r="AA17" s="439">
        <f>SUM(AA18:AA20)</f>
        <v>0</v>
      </c>
    </row>
    <row r="18" spans="2:27" ht="23.25" customHeight="1" x14ac:dyDescent="0.3">
      <c r="B18" s="218">
        <v>16</v>
      </c>
      <c r="C18" s="380" t="s">
        <v>754</v>
      </c>
      <c r="D18" s="381">
        <f t="shared" ref="D18" si="33">+E18+F18</f>
        <v>0</v>
      </c>
      <c r="E18" s="239"/>
      <c r="F18" s="291"/>
      <c r="G18" s="382">
        <f t="shared" ref="G18" si="34">+H18+I18</f>
        <v>0</v>
      </c>
      <c r="H18" s="239"/>
      <c r="I18" s="432"/>
      <c r="J18" s="290">
        <f t="shared" ref="J18" si="35">+K18+L18</f>
        <v>0</v>
      </c>
      <c r="K18" s="239"/>
      <c r="L18" s="291"/>
      <c r="M18" s="382">
        <f t="shared" ref="M18" si="36">+N18+O18</f>
        <v>0</v>
      </c>
      <c r="N18" s="239"/>
      <c r="O18" s="291"/>
      <c r="P18" s="433">
        <f t="shared" ref="P18" si="37">+Q18+R18</f>
        <v>0</v>
      </c>
      <c r="Q18" s="239"/>
      <c r="R18" s="291"/>
      <c r="S18" s="382">
        <f t="shared" ref="S18" si="38">+T18+U18</f>
        <v>0</v>
      </c>
      <c r="T18" s="239"/>
      <c r="U18" s="291"/>
      <c r="V18" s="382">
        <f t="shared" ref="V18" si="39">+W18+X18</f>
        <v>0</v>
      </c>
      <c r="W18" s="239"/>
      <c r="X18" s="432"/>
      <c r="Y18" s="290">
        <f t="shared" ref="Y18" si="40">+Z18+AA18</f>
        <v>0</v>
      </c>
      <c r="Z18" s="239"/>
      <c r="AA18" s="291"/>
    </row>
    <row r="19" spans="2:27" ht="23.25" customHeight="1" x14ac:dyDescent="0.3">
      <c r="B19" s="218">
        <v>17</v>
      </c>
      <c r="C19" s="384" t="s">
        <v>755</v>
      </c>
      <c r="D19" s="381">
        <f t="shared" si="16"/>
        <v>0</v>
      </c>
      <c r="E19" s="239"/>
      <c r="F19" s="291"/>
      <c r="G19" s="382">
        <f t="shared" si="17"/>
        <v>0</v>
      </c>
      <c r="H19" s="239"/>
      <c r="I19" s="432"/>
      <c r="J19" s="290">
        <f t="shared" si="18"/>
        <v>0</v>
      </c>
      <c r="K19" s="239"/>
      <c r="L19" s="291"/>
      <c r="M19" s="382">
        <f t="shared" si="19"/>
        <v>0</v>
      </c>
      <c r="N19" s="239"/>
      <c r="O19" s="291"/>
      <c r="P19" s="433">
        <f t="shared" si="20"/>
        <v>0</v>
      </c>
      <c r="Q19" s="239"/>
      <c r="R19" s="291"/>
      <c r="S19" s="382">
        <f t="shared" si="21"/>
        <v>0</v>
      </c>
      <c r="T19" s="239"/>
      <c r="U19" s="291"/>
      <c r="V19" s="382">
        <f t="shared" si="22"/>
        <v>0</v>
      </c>
      <c r="W19" s="239"/>
      <c r="X19" s="432"/>
      <c r="Y19" s="290">
        <f t="shared" si="23"/>
        <v>0</v>
      </c>
      <c r="Z19" s="239"/>
      <c r="AA19" s="291"/>
    </row>
    <row r="20" spans="2:27" ht="23.25" customHeight="1" x14ac:dyDescent="0.3">
      <c r="B20" s="218">
        <v>18</v>
      </c>
      <c r="C20" s="385" t="s">
        <v>756</v>
      </c>
      <c r="D20" s="167">
        <f t="shared" si="16"/>
        <v>0</v>
      </c>
      <c r="E20" s="260"/>
      <c r="F20" s="336"/>
      <c r="G20" s="393">
        <f t="shared" si="17"/>
        <v>0</v>
      </c>
      <c r="H20" s="260"/>
      <c r="I20" s="443"/>
      <c r="J20" s="184">
        <f t="shared" si="18"/>
        <v>0</v>
      </c>
      <c r="K20" s="260"/>
      <c r="L20" s="336"/>
      <c r="M20" s="393">
        <f t="shared" si="19"/>
        <v>0</v>
      </c>
      <c r="N20" s="260"/>
      <c r="O20" s="336"/>
      <c r="P20" s="444">
        <f t="shared" si="20"/>
        <v>0</v>
      </c>
      <c r="Q20" s="260"/>
      <c r="R20" s="336"/>
      <c r="S20" s="393">
        <f t="shared" si="21"/>
        <v>0</v>
      </c>
      <c r="T20" s="260"/>
      <c r="U20" s="336"/>
      <c r="V20" s="393">
        <f t="shared" si="22"/>
        <v>0</v>
      </c>
      <c r="W20" s="260"/>
      <c r="X20" s="443"/>
      <c r="Y20" s="184">
        <f t="shared" si="23"/>
        <v>0</v>
      </c>
      <c r="Z20" s="260"/>
      <c r="AA20" s="336"/>
    </row>
    <row r="21" spans="2:27" ht="23.25" customHeight="1" x14ac:dyDescent="0.3">
      <c r="B21" s="218">
        <v>19</v>
      </c>
      <c r="C21" s="363" t="s">
        <v>154</v>
      </c>
      <c r="D21" s="339">
        <f t="shared" ref="D21" si="41">+E21+F21</f>
        <v>0</v>
      </c>
      <c r="E21" s="340"/>
      <c r="F21" s="341"/>
      <c r="G21" s="370">
        <f t="shared" ref="G21" si="42">+H21+I21</f>
        <v>0</v>
      </c>
      <c r="H21" s="340"/>
      <c r="I21" s="425"/>
      <c r="J21" s="372">
        <f t="shared" ref="J21" si="43">+K21+L21</f>
        <v>0</v>
      </c>
      <c r="K21" s="340"/>
      <c r="L21" s="341"/>
      <c r="M21" s="370">
        <f t="shared" ref="M21" si="44">+N21+O21</f>
        <v>0</v>
      </c>
      <c r="N21" s="340"/>
      <c r="O21" s="341"/>
      <c r="P21" s="426">
        <f t="shared" ref="P21" si="45">+Q21+R21</f>
        <v>0</v>
      </c>
      <c r="Q21" s="340"/>
      <c r="R21" s="341"/>
      <c r="S21" s="370">
        <f t="shared" ref="S21" si="46">+T21+U21</f>
        <v>0</v>
      </c>
      <c r="T21" s="340"/>
      <c r="U21" s="341"/>
      <c r="V21" s="370">
        <f t="shared" ref="V21" si="47">+W21+X21</f>
        <v>0</v>
      </c>
      <c r="W21" s="340"/>
      <c r="X21" s="425"/>
      <c r="Y21" s="372">
        <f t="shared" ref="Y21" si="48">+Z21+AA21</f>
        <v>0</v>
      </c>
      <c r="Z21" s="340"/>
      <c r="AA21" s="341"/>
    </row>
    <row r="22" spans="2:27" ht="23.25" customHeight="1" thickBot="1" x14ac:dyDescent="0.35">
      <c r="B22" s="218">
        <v>20</v>
      </c>
      <c r="C22" s="363" t="s">
        <v>781</v>
      </c>
      <c r="D22" s="339">
        <f t="shared" si="16"/>
        <v>0</v>
      </c>
      <c r="E22" s="340"/>
      <c r="F22" s="341"/>
      <c r="G22" s="370">
        <f t="shared" si="17"/>
        <v>0</v>
      </c>
      <c r="H22" s="340"/>
      <c r="I22" s="425"/>
      <c r="J22" s="372">
        <f t="shared" si="18"/>
        <v>0</v>
      </c>
      <c r="K22" s="340"/>
      <c r="L22" s="341"/>
      <c r="M22" s="370">
        <f t="shared" si="19"/>
        <v>0</v>
      </c>
      <c r="N22" s="340"/>
      <c r="O22" s="341"/>
      <c r="P22" s="426">
        <f t="shared" si="20"/>
        <v>0</v>
      </c>
      <c r="Q22" s="340"/>
      <c r="R22" s="341"/>
      <c r="S22" s="370">
        <f t="shared" si="21"/>
        <v>0</v>
      </c>
      <c r="T22" s="340"/>
      <c r="U22" s="341"/>
      <c r="V22" s="370">
        <f t="shared" si="22"/>
        <v>0</v>
      </c>
      <c r="W22" s="340"/>
      <c r="X22" s="425"/>
      <c r="Y22" s="372">
        <f t="shared" si="23"/>
        <v>0</v>
      </c>
      <c r="Z22" s="340"/>
      <c r="AA22" s="341"/>
    </row>
    <row r="23" spans="2:27" ht="23.25" hidden="1" customHeight="1" thickBot="1" x14ac:dyDescent="0.35">
      <c r="C23" s="363" t="s">
        <v>760</v>
      </c>
      <c r="D23" s="167">
        <f t="shared" si="16"/>
        <v>0</v>
      </c>
      <c r="E23" s="260"/>
      <c r="F23" s="336"/>
      <c r="G23" s="393">
        <f t="shared" si="17"/>
        <v>0</v>
      </c>
      <c r="H23" s="260"/>
      <c r="I23" s="443"/>
      <c r="J23" s="184">
        <f t="shared" si="18"/>
        <v>0</v>
      </c>
      <c r="K23" s="260"/>
      <c r="L23" s="336"/>
      <c r="M23" s="393">
        <f t="shared" si="19"/>
        <v>0</v>
      </c>
      <c r="N23" s="260"/>
      <c r="O23" s="336"/>
      <c r="P23" s="444">
        <f t="shared" si="20"/>
        <v>0</v>
      </c>
      <c r="Q23" s="260"/>
      <c r="R23" s="336"/>
      <c r="S23" s="393">
        <f t="shared" si="21"/>
        <v>0</v>
      </c>
      <c r="T23" s="260"/>
      <c r="U23" s="336"/>
      <c r="V23" s="393">
        <f t="shared" si="22"/>
        <v>0</v>
      </c>
      <c r="W23" s="260"/>
      <c r="X23" s="443"/>
      <c r="Y23" s="184">
        <f t="shared" si="23"/>
        <v>0</v>
      </c>
      <c r="Z23" s="260"/>
      <c r="AA23" s="336"/>
    </row>
    <row r="24" spans="2:27" ht="23.25" customHeight="1" x14ac:dyDescent="0.3">
      <c r="B24" s="218">
        <v>21</v>
      </c>
      <c r="C24" s="399" t="s">
        <v>2481</v>
      </c>
      <c r="D24" s="400">
        <f t="shared" ref="D24:D27" si="49">+E24+F24</f>
        <v>0</v>
      </c>
      <c r="E24" s="445"/>
      <c r="F24" s="446"/>
      <c r="G24" s="447">
        <f t="shared" ref="G24:G27" si="50">+H24+I24</f>
        <v>0</v>
      </c>
      <c r="H24" s="445"/>
      <c r="I24" s="448"/>
      <c r="J24" s="447">
        <f t="shared" ref="J24:J27" si="51">+K24+L24</f>
        <v>0</v>
      </c>
      <c r="K24" s="445"/>
      <c r="L24" s="448"/>
      <c r="M24" s="449">
        <f t="shared" ref="M24:M27" si="52">+N24+O24</f>
        <v>0</v>
      </c>
      <c r="N24" s="445"/>
      <c r="O24" s="446"/>
      <c r="P24" s="450">
        <f t="shared" ref="P24:P27" si="53">+Q24+R24</f>
        <v>0</v>
      </c>
      <c r="Q24" s="445"/>
      <c r="R24" s="446"/>
      <c r="S24" s="447">
        <f t="shared" ref="S24:S27" si="54">+T24+U24</f>
        <v>0</v>
      </c>
      <c r="T24" s="445"/>
      <c r="U24" s="448"/>
      <c r="V24" s="447">
        <f t="shared" ref="V24:V27" si="55">+W24+X24</f>
        <v>0</v>
      </c>
      <c r="W24" s="445"/>
      <c r="X24" s="448"/>
      <c r="Y24" s="449">
        <f t="shared" ref="Y24:Y27" si="56">+Z24+AA24</f>
        <v>0</v>
      </c>
      <c r="Z24" s="445"/>
      <c r="AA24" s="446"/>
    </row>
    <row r="25" spans="2:27" ht="23.25" customHeight="1" x14ac:dyDescent="0.3">
      <c r="B25" s="218">
        <v>22</v>
      </c>
      <c r="C25" s="406" t="s">
        <v>2482</v>
      </c>
      <c r="D25" s="339">
        <f t="shared" ref="D25:D26" si="57">+E25+F25</f>
        <v>0</v>
      </c>
      <c r="E25" s="340"/>
      <c r="F25" s="341"/>
      <c r="G25" s="370">
        <f t="shared" ref="G25:G26" si="58">+H25+I25</f>
        <v>0</v>
      </c>
      <c r="H25" s="340"/>
      <c r="I25" s="425"/>
      <c r="J25" s="370">
        <f t="shared" ref="J25:J26" si="59">+K25+L25</f>
        <v>0</v>
      </c>
      <c r="K25" s="340"/>
      <c r="L25" s="425"/>
      <c r="M25" s="372">
        <f t="shared" ref="M25:M26" si="60">+N25+O25</f>
        <v>0</v>
      </c>
      <c r="N25" s="340"/>
      <c r="O25" s="341"/>
      <c r="P25" s="451">
        <f t="shared" ref="P25:P26" si="61">+Q25+R25</f>
        <v>0</v>
      </c>
      <c r="Q25" s="340"/>
      <c r="R25" s="341"/>
      <c r="S25" s="370">
        <f t="shared" ref="S25:S26" si="62">+T25+U25</f>
        <v>0</v>
      </c>
      <c r="T25" s="340"/>
      <c r="U25" s="425"/>
      <c r="V25" s="370">
        <f t="shared" ref="V25:V26" si="63">+W25+X25</f>
        <v>0</v>
      </c>
      <c r="W25" s="340"/>
      <c r="X25" s="425"/>
      <c r="Y25" s="372">
        <f t="shared" ref="Y25:Y26" si="64">+Z25+AA25</f>
        <v>0</v>
      </c>
      <c r="Z25" s="340"/>
      <c r="AA25" s="341"/>
    </row>
    <row r="26" spans="2:27" ht="23.25" customHeight="1" x14ac:dyDescent="0.3">
      <c r="B26" s="218">
        <v>23</v>
      </c>
      <c r="C26" s="407" t="s">
        <v>769</v>
      </c>
      <c r="D26" s="339">
        <f t="shared" si="57"/>
        <v>0</v>
      </c>
      <c r="E26" s="340"/>
      <c r="F26" s="341"/>
      <c r="G26" s="370">
        <f t="shared" si="58"/>
        <v>0</v>
      </c>
      <c r="H26" s="340"/>
      <c r="I26" s="425"/>
      <c r="J26" s="370">
        <f t="shared" si="59"/>
        <v>0</v>
      </c>
      <c r="K26" s="340"/>
      <c r="L26" s="425"/>
      <c r="M26" s="372">
        <f t="shared" si="60"/>
        <v>0</v>
      </c>
      <c r="N26" s="340"/>
      <c r="O26" s="341"/>
      <c r="P26" s="451">
        <f t="shared" si="61"/>
        <v>0</v>
      </c>
      <c r="Q26" s="340"/>
      <c r="R26" s="341"/>
      <c r="S26" s="370">
        <f t="shared" si="62"/>
        <v>0</v>
      </c>
      <c r="T26" s="340"/>
      <c r="U26" s="425"/>
      <c r="V26" s="370">
        <f t="shared" si="63"/>
        <v>0</v>
      </c>
      <c r="W26" s="340"/>
      <c r="X26" s="425"/>
      <c r="Y26" s="372">
        <f t="shared" si="64"/>
        <v>0</v>
      </c>
      <c r="Z26" s="340"/>
      <c r="AA26" s="341"/>
    </row>
    <row r="27" spans="2:27" ht="23.25" customHeight="1" thickBot="1" x14ac:dyDescent="0.35">
      <c r="B27" s="218">
        <v>24</v>
      </c>
      <c r="C27" s="408" t="s">
        <v>2485</v>
      </c>
      <c r="D27" s="344">
        <f t="shared" si="49"/>
        <v>0</v>
      </c>
      <c r="E27" s="345"/>
      <c r="F27" s="346"/>
      <c r="G27" s="409">
        <f t="shared" si="50"/>
        <v>0</v>
      </c>
      <c r="H27" s="345"/>
      <c r="I27" s="452"/>
      <c r="J27" s="409">
        <f t="shared" si="51"/>
        <v>0</v>
      </c>
      <c r="K27" s="345"/>
      <c r="L27" s="452"/>
      <c r="M27" s="411">
        <f t="shared" si="52"/>
        <v>0</v>
      </c>
      <c r="N27" s="345"/>
      <c r="O27" s="346"/>
      <c r="P27" s="453">
        <f t="shared" si="53"/>
        <v>0</v>
      </c>
      <c r="Q27" s="345"/>
      <c r="R27" s="346"/>
      <c r="S27" s="409">
        <f t="shared" si="54"/>
        <v>0</v>
      </c>
      <c r="T27" s="345"/>
      <c r="U27" s="452"/>
      <c r="V27" s="409">
        <f t="shared" si="55"/>
        <v>0</v>
      </c>
      <c r="W27" s="345"/>
      <c r="X27" s="452"/>
      <c r="Y27" s="411">
        <f t="shared" si="56"/>
        <v>0</v>
      </c>
      <c r="Z27" s="345"/>
      <c r="AA27" s="346"/>
    </row>
    <row r="28" spans="2:27" ht="16.5" customHeight="1" thickTop="1" x14ac:dyDescent="0.25">
      <c r="B28" s="218"/>
      <c r="C28" s="413" t="s">
        <v>764</v>
      </c>
      <c r="D28" s="100"/>
      <c r="E28" s="270" t="str">
        <f>IF(E6&lt;='CUADRO 1'!E7,"","XX")</f>
        <v/>
      </c>
      <c r="F28" s="270" t="str">
        <f>IF(F6&lt;='CUADRO 1'!F7,"","XX")</f>
        <v/>
      </c>
      <c r="G28" s="100"/>
      <c r="H28" s="270" t="str">
        <f>IF(H6&lt;='CUADRO 1'!E8,"","XX")</f>
        <v/>
      </c>
      <c r="I28" s="270" t="str">
        <f>IF(I6&lt;='CUADRO 1'!F8,"","XX")</f>
        <v/>
      </c>
      <c r="J28" s="100"/>
      <c r="K28" s="270" t="str">
        <f>IF(K6&lt;='CUADRO 1'!E10,"","XX")</f>
        <v/>
      </c>
      <c r="L28" s="270" t="str">
        <f>IF(L6&lt;='CUADRO 1'!F10,"","XX")</f>
        <v/>
      </c>
      <c r="M28" s="100"/>
      <c r="N28" s="270" t="str">
        <f>IF(N6&lt;='CUADRO 1'!E11,"","XX")</f>
        <v/>
      </c>
      <c r="O28" s="270" t="str">
        <f>IF(O6&lt;='CUADRO 1'!F11,"","XX")</f>
        <v/>
      </c>
      <c r="P28" s="100"/>
      <c r="Q28" s="454" t="str">
        <f>IF(OR(Q7&gt;E7,Q8&gt;E8,Q9&gt;E9,Q10&gt;E10,Q11&gt;E11,Q12&gt;E12,Q14&gt;E14,Q15&gt;E15,Q16&gt;E16,Q18&gt;E18,Q19&gt;E19,Q20&gt;E20,Q21&gt;E21,Q22&gt;E22,Q23&gt;E23,Q24&gt;E24,Q25&gt;E25,Q26&gt;E26,Q27&gt;E27),"XXX","")</f>
        <v/>
      </c>
      <c r="R28" s="454" t="str">
        <f>IF(OR(R7&gt;F7,R8&gt;F8,R9&gt;F9,R10&gt;F10,R11&gt;F11,R12&gt;F12,R14&gt;F14,R15&gt;F15,R16&gt;F16,R18&gt;F18,R19&gt;F19,R20&gt;F20,R21&gt;F21,R22&gt;F22,R23&gt;F23,R24&gt;F24,R25&gt;F25,R26&gt;F26,R27&gt;F27),"XXX","")</f>
        <v/>
      </c>
      <c r="S28" s="455"/>
      <c r="T28" s="454" t="str">
        <f>IF(OR(T7&gt;H7,T8&gt;H8,T9&gt;H9,T10&gt;H10,T11&gt;H11,T12&gt;H12,T14&gt;H14,T15&gt;H15,T16&gt;H16,T18&gt;H18,T19&gt;H19,T20&gt;H20,T21&gt;H21,T22&gt;H22,T23&gt;H23,T24&gt;H24,T25&gt;H25,T26&gt;H26,T27&gt;H27),"XXX","")</f>
        <v/>
      </c>
      <c r="U28" s="454" t="str">
        <f>IF(OR(U7&gt;I7,U8&gt;I8,U9&gt;I9,U10&gt;I10,U11&gt;I11,U12&gt;I12,U14&gt;I14,U15&gt;I15,U16&gt;I16,U18&gt;I18,U19&gt;I19,U20&gt;I20,U21&gt;I21,U22&gt;I22,U23&gt;I23,U24&gt;I24,U25&gt;I25,U26&gt;I26,U27&gt;I27),"XXX","")</f>
        <v/>
      </c>
      <c r="V28" s="455"/>
      <c r="W28" s="454" t="str">
        <f>IF(OR(W7&gt;K7,W8&gt;K8,W9&gt;K9,W10&gt;K10,W11&gt;K11,W12&gt;K12,W14&gt;K14,W15&gt;K15,W16&gt;K16,W18&gt;K18,W19&gt;K19,W20&gt;K20,W21&gt;K21,W22&gt;K22,W23&gt;K23,W24&gt;K24,W25&gt;K25,W26&gt;K26,W27&gt;K27),"XXX","")</f>
        <v/>
      </c>
      <c r="X28" s="454" t="str">
        <f>IF(OR(X7&gt;L7,X8&gt;L8,X9&gt;L9,X10&gt;L10,X11&gt;L11,X12&gt;L12,X14&gt;L14,X15&gt;L15,X16&gt;L16,X18&gt;L18,X19&gt;L19,X20&gt;L20,X21&gt;L21,X22&gt;L22,X23&gt;L23,X24&gt;L24,X25&gt;L25,X26&gt;L26,X27&gt;L27),"XXX","")</f>
        <v/>
      </c>
      <c r="Y28" s="455"/>
      <c r="Z28" s="454" t="str">
        <f>IF(OR(Z7&gt;N7,Z8&gt;N8,Z9&gt;N9,Z10&gt;N10,Z11&gt;N11,Z12&gt;N12,Z14&gt;N14,Z15&gt;N15,Z16&gt;N16,Z18&gt;N18,Z19&gt;N19,Z20&gt;N20,Z21&gt;N21,Z22&gt;N22,Z23&gt;N23,Z24&gt;N24,Z25&gt;N25,Z26&gt;N26,Z27&gt;N27),"XXX","")</f>
        <v/>
      </c>
      <c r="AA28" s="454" t="str">
        <f>IF(OR(AA7&gt;O7,AA8&gt;O8,AA9&gt;O9,AA10&gt;O10,AA11&gt;O11,AA12&gt;O12,AA14&gt;O14,AA15&gt;O15,AA16&gt;O16,AA18&gt;O18,AA19&gt;O19,AA20&gt;O20,AA21&gt;O21,AA22&gt;O22,AA23&gt;O23,AA24&gt;O24,AA25&gt;O25,AA26&gt;O26,AA27&gt;O27),"XXX","")</f>
        <v/>
      </c>
    </row>
    <row r="29" spans="2:27" ht="16.5" customHeight="1" x14ac:dyDescent="0.25">
      <c r="B29" s="218"/>
      <c r="C29" s="413" t="s">
        <v>782</v>
      </c>
      <c r="F29" s="415"/>
      <c r="G29" s="602" t="str">
        <f>IF(OR(E28="XX",F28="XX",H28="XX",I28="XX",K28="XX",L28="XX",N28="XX",O28="XX"),"XX = ¡VERIFICAR!.  El total de hombres o mujeres de la Parte 1 de este cuadro, es mayor a lo reportado en el Cuadro 1.","")</f>
        <v/>
      </c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</row>
    <row r="30" spans="2:27" ht="16.5" customHeight="1" x14ac:dyDescent="0.25">
      <c r="B30" s="218"/>
      <c r="C30" s="413" t="s">
        <v>783</v>
      </c>
      <c r="D30" s="415"/>
      <c r="E30" s="415"/>
      <c r="F30" s="415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</row>
    <row r="31" spans="2:27" ht="16.5" customHeight="1" x14ac:dyDescent="0.25">
      <c r="B31" s="218"/>
      <c r="C31" s="416" t="s">
        <v>784</v>
      </c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</row>
    <row r="32" spans="2:27" ht="16.5" customHeight="1" x14ac:dyDescent="0.3">
      <c r="B32" s="218"/>
      <c r="E32" s="417"/>
      <c r="F32" s="417"/>
      <c r="G32" s="627" t="str">
        <f>IF(OR(Q28="XXX",R28="XXX",T28="XXX",U28="XXX",W28="XXX",X28="XXX",Z28="XXX",AA28="XXX"),"XXX = ¡VERIFICAR!.  En alguna Discapacidad o Condición se están indicando más estudiantes con Servicios de Apoyo que el total indicado con la Discapacidad o Condición.","")</f>
        <v/>
      </c>
      <c r="H32" s="627"/>
      <c r="I32" s="627"/>
      <c r="J32" s="627"/>
      <c r="K32" s="627"/>
      <c r="L32" s="627"/>
      <c r="M32" s="627"/>
      <c r="N32" s="627"/>
      <c r="O32" s="627"/>
      <c r="P32" s="627"/>
      <c r="Q32" s="627"/>
      <c r="R32" s="627"/>
      <c r="S32" s="627"/>
      <c r="T32" s="627"/>
      <c r="U32" s="627"/>
      <c r="V32" s="627"/>
      <c r="W32" s="627"/>
      <c r="X32" s="627"/>
      <c r="Y32" s="627"/>
      <c r="Z32" s="627"/>
      <c r="AA32" s="627"/>
    </row>
    <row r="33" spans="2:27" ht="16.5" customHeight="1" x14ac:dyDescent="0.3">
      <c r="B33" s="218"/>
      <c r="C33" s="271" t="s">
        <v>113</v>
      </c>
      <c r="D33" s="417"/>
      <c r="E33" s="417"/>
      <c r="F33" s="41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</row>
    <row r="34" spans="2:27" ht="16.5" customHeight="1" x14ac:dyDescent="0.3">
      <c r="B34" s="218">
        <v>25</v>
      </c>
      <c r="C34" s="591"/>
      <c r="D34" s="592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592"/>
      <c r="Q34" s="592"/>
      <c r="R34" s="592"/>
      <c r="S34" s="592"/>
      <c r="T34" s="592"/>
      <c r="U34" s="592"/>
      <c r="V34" s="592"/>
      <c r="W34" s="592"/>
      <c r="X34" s="592"/>
      <c r="Y34" s="592"/>
      <c r="Z34" s="592"/>
      <c r="AA34" s="593"/>
    </row>
    <row r="35" spans="2:27" ht="16.5" customHeight="1" x14ac:dyDescent="0.3">
      <c r="C35" s="594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5"/>
      <c r="U35" s="595"/>
      <c r="V35" s="595"/>
      <c r="W35" s="595"/>
      <c r="X35" s="595"/>
      <c r="Y35" s="595"/>
      <c r="Z35" s="595"/>
      <c r="AA35" s="596"/>
    </row>
    <row r="36" spans="2:27" ht="16.5" customHeight="1" x14ac:dyDescent="0.3">
      <c r="C36" s="594"/>
      <c r="D36" s="595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5"/>
      <c r="T36" s="595"/>
      <c r="U36" s="595"/>
      <c r="V36" s="595"/>
      <c r="W36" s="595"/>
      <c r="X36" s="595"/>
      <c r="Y36" s="595"/>
      <c r="Z36" s="595"/>
      <c r="AA36" s="596"/>
    </row>
    <row r="37" spans="2:27" ht="16.5" customHeight="1" x14ac:dyDescent="0.3">
      <c r="C37" s="597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598"/>
      <c r="AA37" s="599"/>
    </row>
  </sheetData>
  <sheetProtection algorithmName="SHA-512" hashValue="iAlfWTDIug2R/dwRtrobr9Q1TWexbdNPVxD8ua+P1Ziygkw4Znx6fNOihhzRed7T3cajWhBFopNpxiwVLfpPmg==" saltValue="GjuNa9rVRhOpcAku/abaNg==" spinCount="100000" sheet="1" objects="1" scenarios="1"/>
  <mergeCells count="16">
    <mergeCell ref="D3:E3"/>
    <mergeCell ref="F3:O3"/>
    <mergeCell ref="C34:AA37"/>
    <mergeCell ref="V4:X4"/>
    <mergeCell ref="Y4:AA4"/>
    <mergeCell ref="D4:F4"/>
    <mergeCell ref="G4:I4"/>
    <mergeCell ref="J4:L4"/>
    <mergeCell ref="M4:O4"/>
    <mergeCell ref="P4:R4"/>
    <mergeCell ref="S4:U4"/>
    <mergeCell ref="G29:AA30"/>
    <mergeCell ref="G32:AA33"/>
    <mergeCell ref="C3:C4"/>
    <mergeCell ref="P3:Q3"/>
    <mergeCell ref="R3:AA3"/>
  </mergeCells>
  <conditionalFormatting sqref="D7:D12 G7:G12 J7:J12 M7:M12">
    <cfRule type="cellIs" dxfId="50" priority="8" operator="equal">
      <formula>0</formula>
    </cfRule>
  </conditionalFormatting>
  <conditionalFormatting sqref="D14:D16 G14:G16 J14:J16 M14:M16">
    <cfRule type="cellIs" dxfId="49" priority="2" operator="equal">
      <formula>0</formula>
    </cfRule>
  </conditionalFormatting>
  <conditionalFormatting sqref="D18:D27 G18:G27 J18:J27 M18:M27">
    <cfRule type="cellIs" dxfId="48" priority="12" operator="equal">
      <formula>0</formula>
    </cfRule>
  </conditionalFormatting>
  <conditionalFormatting sqref="D6:AA6">
    <cfRule type="cellIs" dxfId="47" priority="32" operator="equal">
      <formula>0</formula>
    </cfRule>
  </conditionalFormatting>
  <conditionalFormatting sqref="D13:AA13">
    <cfRule type="cellIs" dxfId="46" priority="3" operator="equal">
      <formula>0</formula>
    </cfRule>
  </conditionalFormatting>
  <conditionalFormatting sqref="D17:AA17">
    <cfRule type="cellIs" dxfId="45" priority="29" operator="equal">
      <formula>0</formula>
    </cfRule>
  </conditionalFormatting>
  <conditionalFormatting sqref="G29:AA30">
    <cfRule type="notContainsBlanks" dxfId="44" priority="31">
      <formula>LEN(TRIM(G29))&gt;0</formula>
    </cfRule>
  </conditionalFormatting>
  <conditionalFormatting sqref="G32:AA33">
    <cfRule type="notContainsBlanks" dxfId="43" priority="36">
      <formula>LEN(TRIM(G32))&gt;0</formula>
    </cfRule>
  </conditionalFormatting>
  <conditionalFormatting sqref="P7:P12 S7:S12 V7:V12 Y7:Y12">
    <cfRule type="cellIs" dxfId="42" priority="7" operator="equal">
      <formula>0</formula>
    </cfRule>
  </conditionalFormatting>
  <conditionalFormatting sqref="P14:P16 S14:S16 V14:V16 Y14:Y16">
    <cfRule type="cellIs" dxfId="41" priority="1" operator="equal">
      <formula>0</formula>
    </cfRule>
  </conditionalFormatting>
  <conditionalFormatting sqref="P18:P27 S18:S27 V18:V27 Y18:Y27">
    <cfRule type="cellIs" dxfId="40" priority="11" operator="equal">
      <formula>0</formula>
    </cfRule>
  </conditionalFormatting>
  <dataValidations count="1">
    <dataValidation type="whole" operator="greaterThanOrEqual" allowBlank="1" showInputMessage="1" showErrorMessage="1" sqref="D6:AA27" xr:uid="{00000000-0002-0000-0800-000000000000}">
      <formula1>0</formula1>
    </dataValidation>
  </dataValidations>
  <printOptions horizontalCentered="1" verticalCentered="1"/>
  <pageMargins left="0.17" right="0.14000000000000001" top="0.15748031496062992" bottom="0.31496062992125984" header="0.23622047244094491" footer="0.19685039370078741"/>
  <pageSetup scale="59" orientation="landscape" r:id="rId1"/>
  <headerFooter scaleWithDoc="0">
    <oddFooter>&amp;R&amp;"Goudy,Negrita Cursiva"CINDEA&amp;"Goudy,Cursiva",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3">
    <pageSetUpPr fitToPage="1"/>
  </sheetPr>
  <dimension ref="B1:O38"/>
  <sheetViews>
    <sheetView showGridLines="0" zoomScale="90" zoomScaleNormal="90" zoomScaleSheetLayoutView="90" workbookViewId="0"/>
  </sheetViews>
  <sheetFormatPr baseColWidth="10" defaultColWidth="11.44140625" defaultRowHeight="13.8" x14ac:dyDescent="0.3"/>
  <cols>
    <col min="1" max="1" width="5.5546875" style="206" customWidth="1"/>
    <col min="2" max="2" width="5.5546875" style="206" hidden="1" customWidth="1"/>
    <col min="3" max="3" width="74.5546875" style="206" customWidth="1"/>
    <col min="4" max="15" width="7.44140625" style="206" customWidth="1"/>
    <col min="16" max="16384" width="11.44140625" style="206"/>
  </cols>
  <sheetData>
    <row r="1" spans="2:15" ht="17.399999999999999" x14ac:dyDescent="0.3">
      <c r="C1" s="104" t="s">
        <v>758</v>
      </c>
      <c r="J1" s="103"/>
      <c r="K1" s="103"/>
      <c r="L1" s="103"/>
    </row>
    <row r="2" spans="2:15" ht="17.399999999999999" x14ac:dyDescent="0.3">
      <c r="C2" s="104" t="s">
        <v>771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2:15" ht="18" thickBot="1" x14ac:dyDescent="0.35">
      <c r="C3" s="353" t="s">
        <v>2476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45" customHeight="1" thickTop="1" x14ac:dyDescent="0.3">
      <c r="B4" s="218">
        <v>1</v>
      </c>
      <c r="C4" s="632" t="s">
        <v>676</v>
      </c>
      <c r="D4" s="620" t="s">
        <v>759</v>
      </c>
      <c r="E4" s="621"/>
      <c r="F4" s="615" t="s">
        <v>2477</v>
      </c>
      <c r="G4" s="615"/>
      <c r="H4" s="615"/>
      <c r="I4" s="615"/>
      <c r="J4" s="615"/>
      <c r="K4" s="615"/>
      <c r="L4" s="615"/>
      <c r="M4" s="615"/>
      <c r="N4" s="615"/>
      <c r="O4" s="615"/>
    </row>
    <row r="5" spans="2:15" ht="34.5" customHeight="1" x14ac:dyDescent="0.3">
      <c r="B5" s="218">
        <v>2</v>
      </c>
      <c r="C5" s="633"/>
      <c r="D5" s="626" t="s">
        <v>143</v>
      </c>
      <c r="E5" s="625"/>
      <c r="F5" s="625"/>
      <c r="G5" s="622" t="s">
        <v>144</v>
      </c>
      <c r="H5" s="623"/>
      <c r="I5" s="624"/>
      <c r="J5" s="622" t="s">
        <v>2478</v>
      </c>
      <c r="K5" s="623"/>
      <c r="L5" s="624"/>
      <c r="M5" s="623" t="s">
        <v>2479</v>
      </c>
      <c r="N5" s="623"/>
      <c r="O5" s="623"/>
    </row>
    <row r="6" spans="2:15" ht="28.5" customHeight="1" thickBot="1" x14ac:dyDescent="0.3">
      <c r="B6" s="218">
        <v>3</v>
      </c>
      <c r="C6" s="634"/>
      <c r="D6" s="355" t="s">
        <v>0</v>
      </c>
      <c r="E6" s="356" t="s">
        <v>13</v>
      </c>
      <c r="F6" s="357" t="s">
        <v>12</v>
      </c>
      <c r="G6" s="358" t="s">
        <v>0</v>
      </c>
      <c r="H6" s="356" t="s">
        <v>13</v>
      </c>
      <c r="I6" s="359" t="s">
        <v>12</v>
      </c>
      <c r="J6" s="358" t="s">
        <v>0</v>
      </c>
      <c r="K6" s="356" t="s">
        <v>13</v>
      </c>
      <c r="L6" s="359" t="s">
        <v>12</v>
      </c>
      <c r="M6" s="357" t="s">
        <v>0</v>
      </c>
      <c r="N6" s="356" t="s">
        <v>13</v>
      </c>
      <c r="O6" s="357" t="s">
        <v>12</v>
      </c>
    </row>
    <row r="7" spans="2:15" ht="26.25" customHeight="1" thickTop="1" thickBot="1" x14ac:dyDescent="0.35">
      <c r="B7" s="218">
        <v>4</v>
      </c>
      <c r="C7" s="360" t="s">
        <v>1357</v>
      </c>
      <c r="D7" s="331">
        <f>+E7+F7</f>
        <v>0</v>
      </c>
      <c r="E7" s="332">
        <f>+E8+E9+E10+E11+E12+E13+E14+E18+E22+E23+E24+E25+E26+E27+E28</f>
        <v>0</v>
      </c>
      <c r="F7" s="333">
        <f>+F8+F9+F10+F11+F12+F13+F14+F18+F22+F23+F24+F25+F26+F27+F28</f>
        <v>0</v>
      </c>
      <c r="G7" s="361">
        <f>+H7+I7</f>
        <v>0</v>
      </c>
      <c r="H7" s="332">
        <f>+H8+H9+H10+H11+H12+H13+H14+H18+H22+H23+H24+H25+H26+H27+H28</f>
        <v>0</v>
      </c>
      <c r="I7" s="362">
        <f>+I8+I9+I10+I11+I12+I13+I14+I18+I22+I23+I24+I25+I26+I27+I28</f>
        <v>0</v>
      </c>
      <c r="J7" s="361">
        <f>+K7+L7</f>
        <v>0</v>
      </c>
      <c r="K7" s="332">
        <f>+K8+K9+K10+K11+K12+K13+K14+K18+K22+K23+K24+K25+K26+K27+K28</f>
        <v>0</v>
      </c>
      <c r="L7" s="362">
        <f>+L8+L9+L10+L11+L12+L13+L14+L18+L22+L23+L24+L25+L26+L27+L28</f>
        <v>0</v>
      </c>
      <c r="M7" s="333">
        <f>+N7+O7</f>
        <v>0</v>
      </c>
      <c r="N7" s="332">
        <f>+N8+N9+N10+N11+N12+N13+N14+N18+N22+N23+N24+N25+N26+N27+N28</f>
        <v>0</v>
      </c>
      <c r="O7" s="333">
        <f>+O8+O9+O10+O11+O12+O13+O14+O18+O22+O23+O24+O25+O26+O27+O28</f>
        <v>0</v>
      </c>
    </row>
    <row r="8" spans="2:15" ht="23.25" customHeight="1" x14ac:dyDescent="0.3">
      <c r="B8" s="218">
        <v>5</v>
      </c>
      <c r="C8" s="363" t="s">
        <v>148</v>
      </c>
      <c r="D8" s="364">
        <f>+E8+F8</f>
        <v>0</v>
      </c>
      <c r="E8" s="365"/>
      <c r="F8" s="365"/>
      <c r="G8" s="366">
        <f>+H8+I8</f>
        <v>0</v>
      </c>
      <c r="H8" s="365"/>
      <c r="I8" s="367"/>
      <c r="J8" s="366">
        <f>+K8+L8</f>
        <v>0</v>
      </c>
      <c r="K8" s="365"/>
      <c r="L8" s="367"/>
      <c r="M8" s="368">
        <f>+N8+O8</f>
        <v>0</v>
      </c>
      <c r="N8" s="365"/>
      <c r="O8" s="369"/>
    </row>
    <row r="9" spans="2:15" ht="23.25" customHeight="1" x14ac:dyDescent="0.3">
      <c r="B9" s="218">
        <v>6</v>
      </c>
      <c r="C9" s="363" t="s">
        <v>149</v>
      </c>
      <c r="D9" s="339">
        <f t="shared" ref="D9:D28" si="0">+E9+F9</f>
        <v>0</v>
      </c>
      <c r="E9" s="340"/>
      <c r="F9" s="340"/>
      <c r="G9" s="370">
        <f t="shared" ref="G9:G28" si="1">+H9+I9</f>
        <v>0</v>
      </c>
      <c r="H9" s="340"/>
      <c r="I9" s="371"/>
      <c r="J9" s="370">
        <f t="shared" ref="J9:J28" si="2">+K9+L9</f>
        <v>0</v>
      </c>
      <c r="K9" s="340"/>
      <c r="L9" s="371"/>
      <c r="M9" s="372">
        <f t="shared" ref="M9:M28" si="3">+N9+O9</f>
        <v>0</v>
      </c>
      <c r="N9" s="340"/>
      <c r="O9" s="171"/>
    </row>
    <row r="10" spans="2:15" ht="23.25" customHeight="1" x14ac:dyDescent="0.3">
      <c r="B10" s="218">
        <v>7</v>
      </c>
      <c r="C10" s="363" t="s">
        <v>151</v>
      </c>
      <c r="D10" s="339">
        <f t="shared" si="0"/>
        <v>0</v>
      </c>
      <c r="E10" s="340"/>
      <c r="F10" s="340"/>
      <c r="G10" s="370">
        <f t="shared" si="1"/>
        <v>0</v>
      </c>
      <c r="H10" s="340"/>
      <c r="I10" s="371"/>
      <c r="J10" s="370">
        <f t="shared" si="2"/>
        <v>0</v>
      </c>
      <c r="K10" s="340"/>
      <c r="L10" s="371"/>
      <c r="M10" s="372">
        <f t="shared" si="3"/>
        <v>0</v>
      </c>
      <c r="N10" s="340"/>
      <c r="O10" s="171"/>
    </row>
    <row r="11" spans="2:15" ht="23.25" customHeight="1" x14ac:dyDescent="0.3">
      <c r="B11" s="218">
        <v>8</v>
      </c>
      <c r="C11" s="363" t="s">
        <v>152</v>
      </c>
      <c r="D11" s="339">
        <f t="shared" si="0"/>
        <v>0</v>
      </c>
      <c r="E11" s="340"/>
      <c r="F11" s="340"/>
      <c r="G11" s="370">
        <f t="shared" si="1"/>
        <v>0</v>
      </c>
      <c r="H11" s="340"/>
      <c r="I11" s="371"/>
      <c r="J11" s="370">
        <f t="shared" si="2"/>
        <v>0</v>
      </c>
      <c r="K11" s="340"/>
      <c r="L11" s="371"/>
      <c r="M11" s="372">
        <f t="shared" si="3"/>
        <v>0</v>
      </c>
      <c r="N11" s="340"/>
      <c r="O11" s="171"/>
    </row>
    <row r="12" spans="2:15" ht="23.25" customHeight="1" x14ac:dyDescent="0.3">
      <c r="B12" s="218">
        <v>9</v>
      </c>
      <c r="C12" s="363" t="s">
        <v>2480</v>
      </c>
      <c r="D12" s="339">
        <f t="shared" si="0"/>
        <v>0</v>
      </c>
      <c r="E12" s="340"/>
      <c r="F12" s="340"/>
      <c r="G12" s="370">
        <f t="shared" si="1"/>
        <v>0</v>
      </c>
      <c r="H12" s="340"/>
      <c r="I12" s="371"/>
      <c r="J12" s="370">
        <f t="shared" si="2"/>
        <v>0</v>
      </c>
      <c r="K12" s="340"/>
      <c r="L12" s="371"/>
      <c r="M12" s="372">
        <f t="shared" si="3"/>
        <v>0</v>
      </c>
      <c r="N12" s="340"/>
      <c r="O12" s="171"/>
    </row>
    <row r="13" spans="2:15" ht="23.25" customHeight="1" x14ac:dyDescent="0.3">
      <c r="B13" s="218">
        <v>10</v>
      </c>
      <c r="C13" s="363" t="s">
        <v>753</v>
      </c>
      <c r="D13" s="339">
        <f t="shared" si="0"/>
        <v>0</v>
      </c>
      <c r="E13" s="340"/>
      <c r="F13" s="340"/>
      <c r="G13" s="370">
        <f t="shared" si="1"/>
        <v>0</v>
      </c>
      <c r="H13" s="340"/>
      <c r="I13" s="371"/>
      <c r="J13" s="370">
        <f t="shared" si="2"/>
        <v>0</v>
      </c>
      <c r="K13" s="340"/>
      <c r="L13" s="371"/>
      <c r="M13" s="372">
        <f t="shared" si="3"/>
        <v>0</v>
      </c>
      <c r="N13" s="340"/>
      <c r="O13" s="171"/>
    </row>
    <row r="14" spans="2:15" ht="23.25" customHeight="1" x14ac:dyDescent="0.3">
      <c r="B14" s="218">
        <v>11</v>
      </c>
      <c r="C14" s="373" t="s">
        <v>153</v>
      </c>
      <c r="D14" s="374">
        <f t="shared" si="0"/>
        <v>0</v>
      </c>
      <c r="E14" s="375">
        <f>SUM(E15:E17)</f>
        <v>0</v>
      </c>
      <c r="F14" s="375">
        <f>SUM(F15:F17)</f>
        <v>0</v>
      </c>
      <c r="G14" s="376">
        <f t="shared" si="1"/>
        <v>0</v>
      </c>
      <c r="H14" s="375">
        <f>SUM(H15:H17)</f>
        <v>0</v>
      </c>
      <c r="I14" s="377">
        <f>SUM(I15:I17)</f>
        <v>0</v>
      </c>
      <c r="J14" s="376">
        <f t="shared" si="2"/>
        <v>0</v>
      </c>
      <c r="K14" s="375">
        <f>SUM(K15:K17)</f>
        <v>0</v>
      </c>
      <c r="L14" s="377">
        <f>SUM(L15:L17)</f>
        <v>0</v>
      </c>
      <c r="M14" s="378">
        <f t="shared" si="3"/>
        <v>0</v>
      </c>
      <c r="N14" s="375">
        <f>SUM(N15:N17)</f>
        <v>0</v>
      </c>
      <c r="O14" s="379">
        <f>SUM(O15:O17)</f>
        <v>0</v>
      </c>
    </row>
    <row r="15" spans="2:15" ht="23.25" customHeight="1" x14ac:dyDescent="0.3">
      <c r="B15" s="218">
        <v>12</v>
      </c>
      <c r="C15" s="380" t="s">
        <v>754</v>
      </c>
      <c r="D15" s="381">
        <f t="shared" si="0"/>
        <v>0</v>
      </c>
      <c r="E15" s="239"/>
      <c r="F15" s="239"/>
      <c r="G15" s="382">
        <f t="shared" si="1"/>
        <v>0</v>
      </c>
      <c r="H15" s="239"/>
      <c r="I15" s="383"/>
      <c r="J15" s="382">
        <f t="shared" si="2"/>
        <v>0</v>
      </c>
      <c r="K15" s="239"/>
      <c r="L15" s="383"/>
      <c r="M15" s="290">
        <f t="shared" si="3"/>
        <v>0</v>
      </c>
      <c r="N15" s="239"/>
      <c r="O15" s="164"/>
    </row>
    <row r="16" spans="2:15" ht="23.25" customHeight="1" x14ac:dyDescent="0.3">
      <c r="B16" s="218">
        <v>13</v>
      </c>
      <c r="C16" s="384" t="s">
        <v>755</v>
      </c>
      <c r="D16" s="381">
        <f t="shared" si="0"/>
        <v>0</v>
      </c>
      <c r="E16" s="239"/>
      <c r="F16" s="239"/>
      <c r="G16" s="382">
        <f t="shared" si="1"/>
        <v>0</v>
      </c>
      <c r="H16" s="239"/>
      <c r="I16" s="383"/>
      <c r="J16" s="382">
        <f t="shared" si="2"/>
        <v>0</v>
      </c>
      <c r="K16" s="239"/>
      <c r="L16" s="383"/>
      <c r="M16" s="290">
        <f t="shared" si="3"/>
        <v>0</v>
      </c>
      <c r="N16" s="239"/>
      <c r="O16" s="164"/>
    </row>
    <row r="17" spans="2:15" ht="23.25" customHeight="1" x14ac:dyDescent="0.3">
      <c r="B17" s="218">
        <v>14</v>
      </c>
      <c r="C17" s="385" t="s">
        <v>756</v>
      </c>
      <c r="D17" s="386">
        <f t="shared" si="0"/>
        <v>0</v>
      </c>
      <c r="E17" s="260"/>
      <c r="F17" s="260"/>
      <c r="G17" s="387">
        <f t="shared" si="1"/>
        <v>0</v>
      </c>
      <c r="H17" s="260"/>
      <c r="I17" s="388"/>
      <c r="J17" s="387">
        <f t="shared" si="2"/>
        <v>0</v>
      </c>
      <c r="K17" s="260"/>
      <c r="L17" s="388"/>
      <c r="M17" s="389">
        <f t="shared" si="3"/>
        <v>0</v>
      </c>
      <c r="N17" s="260"/>
      <c r="O17" s="390"/>
    </row>
    <row r="18" spans="2:15" ht="23.25" customHeight="1" x14ac:dyDescent="0.3">
      <c r="B18" s="218">
        <v>15</v>
      </c>
      <c r="C18" s="391" t="s">
        <v>773</v>
      </c>
      <c r="D18" s="392">
        <f t="shared" si="0"/>
        <v>0</v>
      </c>
      <c r="E18" s="375">
        <f>SUM(E19:E21)</f>
        <v>0</v>
      </c>
      <c r="F18" s="375">
        <f>SUM(F19:F21)</f>
        <v>0</v>
      </c>
      <c r="G18" s="393">
        <f t="shared" si="1"/>
        <v>0</v>
      </c>
      <c r="H18" s="375">
        <f>SUM(H19:H21)</f>
        <v>0</v>
      </c>
      <c r="I18" s="377">
        <f>SUM(I19:I21)</f>
        <v>0</v>
      </c>
      <c r="J18" s="393">
        <f t="shared" si="2"/>
        <v>0</v>
      </c>
      <c r="K18" s="375">
        <f>SUM(K19:K21)</f>
        <v>0</v>
      </c>
      <c r="L18" s="377">
        <f>SUM(L19:L21)</f>
        <v>0</v>
      </c>
      <c r="M18" s="184">
        <f t="shared" si="3"/>
        <v>0</v>
      </c>
      <c r="N18" s="375">
        <f>SUM(N19:N21)</f>
        <v>0</v>
      </c>
      <c r="O18" s="379">
        <f>SUM(O19:O21)</f>
        <v>0</v>
      </c>
    </row>
    <row r="19" spans="2:15" ht="23.25" customHeight="1" x14ac:dyDescent="0.3">
      <c r="B19" s="218">
        <v>16</v>
      </c>
      <c r="C19" s="380" t="s">
        <v>754</v>
      </c>
      <c r="D19" s="381">
        <f t="shared" si="0"/>
        <v>0</v>
      </c>
      <c r="E19" s="239"/>
      <c r="F19" s="239"/>
      <c r="G19" s="382">
        <f t="shared" si="1"/>
        <v>0</v>
      </c>
      <c r="H19" s="239"/>
      <c r="I19" s="383"/>
      <c r="J19" s="382">
        <f t="shared" si="2"/>
        <v>0</v>
      </c>
      <c r="K19" s="239"/>
      <c r="L19" s="383"/>
      <c r="M19" s="290">
        <f t="shared" si="3"/>
        <v>0</v>
      </c>
      <c r="N19" s="239"/>
      <c r="O19" s="164"/>
    </row>
    <row r="20" spans="2:15" ht="23.25" customHeight="1" x14ac:dyDescent="0.3">
      <c r="B20" s="218">
        <v>17</v>
      </c>
      <c r="C20" s="384" t="s">
        <v>755</v>
      </c>
      <c r="D20" s="381">
        <f t="shared" si="0"/>
        <v>0</v>
      </c>
      <c r="E20" s="239"/>
      <c r="F20" s="239"/>
      <c r="G20" s="382">
        <f t="shared" si="1"/>
        <v>0</v>
      </c>
      <c r="H20" s="239"/>
      <c r="I20" s="383"/>
      <c r="J20" s="382">
        <f t="shared" si="2"/>
        <v>0</v>
      </c>
      <c r="K20" s="239"/>
      <c r="L20" s="383"/>
      <c r="M20" s="290">
        <f t="shared" si="3"/>
        <v>0</v>
      </c>
      <c r="N20" s="239"/>
      <c r="O20" s="164"/>
    </row>
    <row r="21" spans="2:15" ht="23.25" customHeight="1" x14ac:dyDescent="0.3">
      <c r="B21" s="218">
        <v>18</v>
      </c>
      <c r="C21" s="385" t="s">
        <v>756</v>
      </c>
      <c r="D21" s="167">
        <f t="shared" si="0"/>
        <v>0</v>
      </c>
      <c r="E21" s="260"/>
      <c r="F21" s="260"/>
      <c r="G21" s="393">
        <f t="shared" si="1"/>
        <v>0</v>
      </c>
      <c r="H21" s="260"/>
      <c r="I21" s="388"/>
      <c r="J21" s="393">
        <f t="shared" si="2"/>
        <v>0</v>
      </c>
      <c r="K21" s="260"/>
      <c r="L21" s="388"/>
      <c r="M21" s="184">
        <f t="shared" si="3"/>
        <v>0</v>
      </c>
      <c r="N21" s="260"/>
      <c r="O21" s="390"/>
    </row>
    <row r="22" spans="2:15" ht="23.25" customHeight="1" x14ac:dyDescent="0.3">
      <c r="B22" s="218">
        <v>19</v>
      </c>
      <c r="C22" s="363" t="s">
        <v>154</v>
      </c>
      <c r="D22" s="339">
        <f t="shared" si="0"/>
        <v>0</v>
      </c>
      <c r="E22" s="340"/>
      <c r="F22" s="340"/>
      <c r="G22" s="370">
        <f t="shared" si="1"/>
        <v>0</v>
      </c>
      <c r="H22" s="340"/>
      <c r="I22" s="371"/>
      <c r="J22" s="370">
        <f t="shared" si="2"/>
        <v>0</v>
      </c>
      <c r="K22" s="340"/>
      <c r="L22" s="371"/>
      <c r="M22" s="372">
        <f t="shared" si="3"/>
        <v>0</v>
      </c>
      <c r="N22" s="340"/>
      <c r="O22" s="171"/>
    </row>
    <row r="23" spans="2:15" ht="23.25" customHeight="1" thickBot="1" x14ac:dyDescent="0.35">
      <c r="B23" s="218">
        <v>20</v>
      </c>
      <c r="C23" s="363" t="s">
        <v>781</v>
      </c>
      <c r="D23" s="339">
        <f t="shared" si="0"/>
        <v>0</v>
      </c>
      <c r="E23" s="340"/>
      <c r="F23" s="340"/>
      <c r="G23" s="370">
        <f t="shared" si="1"/>
        <v>0</v>
      </c>
      <c r="H23" s="340"/>
      <c r="I23" s="371"/>
      <c r="J23" s="370">
        <f t="shared" si="2"/>
        <v>0</v>
      </c>
      <c r="K23" s="340"/>
      <c r="L23" s="371"/>
      <c r="M23" s="372">
        <f t="shared" si="3"/>
        <v>0</v>
      </c>
      <c r="N23" s="340"/>
      <c r="O23" s="171"/>
    </row>
    <row r="24" spans="2:15" ht="23.25" hidden="1" customHeight="1" thickBot="1" x14ac:dyDescent="0.35">
      <c r="C24" s="363" t="s">
        <v>760</v>
      </c>
      <c r="D24" s="167">
        <f t="shared" si="0"/>
        <v>0</v>
      </c>
      <c r="E24" s="394"/>
      <c r="F24" s="394"/>
      <c r="G24" s="395">
        <f t="shared" si="1"/>
        <v>0</v>
      </c>
      <c r="H24" s="394"/>
      <c r="I24" s="396"/>
      <c r="J24" s="395">
        <f t="shared" si="2"/>
        <v>0</v>
      </c>
      <c r="K24" s="394"/>
      <c r="L24" s="396"/>
      <c r="M24" s="397">
        <f t="shared" si="3"/>
        <v>0</v>
      </c>
      <c r="N24" s="394"/>
      <c r="O24" s="398"/>
    </row>
    <row r="25" spans="2:15" ht="23.25" customHeight="1" x14ac:dyDescent="0.3">
      <c r="B25" s="218">
        <v>21</v>
      </c>
      <c r="C25" s="399" t="s">
        <v>2481</v>
      </c>
      <c r="D25" s="400">
        <f t="shared" si="0"/>
        <v>0</v>
      </c>
      <c r="E25" s="401"/>
      <c r="F25" s="401"/>
      <c r="G25" s="402">
        <f t="shared" si="1"/>
        <v>0</v>
      </c>
      <c r="H25" s="401"/>
      <c r="I25" s="403"/>
      <c r="J25" s="402">
        <f t="shared" si="2"/>
        <v>0</v>
      </c>
      <c r="K25" s="401"/>
      <c r="L25" s="403"/>
      <c r="M25" s="404">
        <f t="shared" si="3"/>
        <v>0</v>
      </c>
      <c r="N25" s="401"/>
      <c r="O25" s="405"/>
    </row>
    <row r="26" spans="2:15" ht="23.25" customHeight="1" x14ac:dyDescent="0.3">
      <c r="B26" s="218">
        <v>22</v>
      </c>
      <c r="C26" s="406" t="s">
        <v>2482</v>
      </c>
      <c r="D26" s="339">
        <f t="shared" si="0"/>
        <v>0</v>
      </c>
      <c r="E26" s="340"/>
      <c r="F26" s="340"/>
      <c r="G26" s="370">
        <f t="shared" si="1"/>
        <v>0</v>
      </c>
      <c r="H26" s="340"/>
      <c r="I26" s="371"/>
      <c r="J26" s="370">
        <f t="shared" si="2"/>
        <v>0</v>
      </c>
      <c r="K26" s="340"/>
      <c r="L26" s="371"/>
      <c r="M26" s="372">
        <f t="shared" si="3"/>
        <v>0</v>
      </c>
      <c r="N26" s="340"/>
      <c r="O26" s="171"/>
    </row>
    <row r="27" spans="2:15" ht="23.25" customHeight="1" x14ac:dyDescent="0.3">
      <c r="B27" s="218">
        <v>23</v>
      </c>
      <c r="C27" s="407" t="s">
        <v>769</v>
      </c>
      <c r="D27" s="339">
        <f t="shared" si="0"/>
        <v>0</v>
      </c>
      <c r="E27" s="340"/>
      <c r="F27" s="340"/>
      <c r="G27" s="370">
        <f t="shared" si="1"/>
        <v>0</v>
      </c>
      <c r="H27" s="340"/>
      <c r="I27" s="371"/>
      <c r="J27" s="370">
        <f t="shared" si="2"/>
        <v>0</v>
      </c>
      <c r="K27" s="340"/>
      <c r="L27" s="371"/>
      <c r="M27" s="372">
        <f t="shared" si="3"/>
        <v>0</v>
      </c>
      <c r="N27" s="340"/>
      <c r="O27" s="171"/>
    </row>
    <row r="28" spans="2:15" ht="23.25" customHeight="1" thickBot="1" x14ac:dyDescent="0.35">
      <c r="B28" s="218">
        <v>24</v>
      </c>
      <c r="C28" s="408" t="s">
        <v>2486</v>
      </c>
      <c r="D28" s="344">
        <f t="shared" si="0"/>
        <v>0</v>
      </c>
      <c r="E28" s="345"/>
      <c r="F28" s="345"/>
      <c r="G28" s="409">
        <f t="shared" si="1"/>
        <v>0</v>
      </c>
      <c r="H28" s="345"/>
      <c r="I28" s="410"/>
      <c r="J28" s="409">
        <f t="shared" si="2"/>
        <v>0</v>
      </c>
      <c r="K28" s="345"/>
      <c r="L28" s="410"/>
      <c r="M28" s="411">
        <f t="shared" si="3"/>
        <v>0</v>
      </c>
      <c r="N28" s="345"/>
      <c r="O28" s="412"/>
    </row>
    <row r="29" spans="2:15" ht="16.5" customHeight="1" thickTop="1" x14ac:dyDescent="0.25">
      <c r="B29" s="218"/>
      <c r="C29" s="413" t="s">
        <v>764</v>
      </c>
      <c r="D29" s="100"/>
      <c r="E29" s="414" t="str">
        <f>IF(OR(E8&gt;'CUADRO 4.1'!E7,E9&gt;'CUADRO 4.1'!E8,E10&gt;'CUADRO 4.1'!E9,E11&gt;'CUADRO 4.1'!E10,E12&gt;'CUADRO 4.1'!E11,E13&gt;'CUADRO 4.1'!E12,E15&gt;'CUADRO 4.1'!E14,E16&gt;'CUADRO 4.1'!E15,E17&gt;'CUADRO 4.1'!E16,E19&gt;'CUADRO 4.1'!E18,E20&gt;'CUADRO 4.1'!E19,E21&gt;'CUADRO 4.1'!E20,E22&gt;'CUADRO 4.1'!E21,E23&gt;'CUADRO 4.1'!E22,E24&gt;'CUADRO 4.1'!E23,E25&gt;'CUADRO 4.1'!E24,E26&gt;'CUADRO 4.1'!E25,E27&gt;'CUADRO 4.1'!E26,E28&gt;'CUADRO 4.1'!E27),"XXX","")</f>
        <v/>
      </c>
      <c r="F29" s="414" t="str">
        <f>IF(OR(F8&gt;'CUADRO 4.1'!F7,F9&gt;'CUADRO 4.1'!F8,F10&gt;'CUADRO 4.1'!F9,F11&gt;'CUADRO 4.1'!F10,F12&gt;'CUADRO 4.1'!F11,F13&gt;'CUADRO 4.1'!F12,F15&gt;'CUADRO 4.1'!F14,F16&gt;'CUADRO 4.1'!F15,F17&gt;'CUADRO 4.1'!F16,F19&gt;'CUADRO 4.1'!F18,F20&gt;'CUADRO 4.1'!F19,F21&gt;'CUADRO 4.1'!F20,F22&gt;'CUADRO 4.1'!F21,F23&gt;'CUADRO 4.1'!F22,F24&gt;'CUADRO 4.1'!F23,F25&gt;'CUADRO 4.1'!F24,F26&gt;'CUADRO 4.1'!F25,F27&gt;'CUADRO 4.1'!F26,F28&gt;'CUADRO 4.1'!F27),"XXX","")</f>
        <v/>
      </c>
      <c r="G29" s="100"/>
      <c r="H29" s="414" t="str">
        <f>IF(OR(H8&gt;'CUADRO 4.1'!H7,H9&gt;'CUADRO 4.1'!H8,H10&gt;'CUADRO 4.1'!H9,H11&gt;'CUADRO 4.1'!H10,H12&gt;'CUADRO 4.1'!H11,H13&gt;'CUADRO 4.1'!H12,H15&gt;'CUADRO 4.1'!H14,H16&gt;'CUADRO 4.1'!H15,H17&gt;'CUADRO 4.1'!H16,H19&gt;'CUADRO 4.1'!H18,H20&gt;'CUADRO 4.1'!H19,H21&gt;'CUADRO 4.1'!H20,H22&gt;'CUADRO 4.1'!H21,H23&gt;'CUADRO 4.1'!H22,H24&gt;'CUADRO 4.1'!H23,H25&gt;'CUADRO 4.1'!H24,H26&gt;'CUADRO 4.1'!H25,H27&gt;'CUADRO 4.1'!H26,H28&gt;'CUADRO 4.1'!H27),"XXX","")</f>
        <v/>
      </c>
      <c r="I29" s="414" t="str">
        <f>IF(OR(I8&gt;'CUADRO 4.1'!I7,I9&gt;'CUADRO 4.1'!I8,I10&gt;'CUADRO 4.1'!I9,I11&gt;'CUADRO 4.1'!I10,I12&gt;'CUADRO 4.1'!I11,I13&gt;'CUADRO 4.1'!I12,I15&gt;'CUADRO 4.1'!I14,I16&gt;'CUADRO 4.1'!I15,I17&gt;'CUADRO 4.1'!I16,I19&gt;'CUADRO 4.1'!I18,I20&gt;'CUADRO 4.1'!I19,I21&gt;'CUADRO 4.1'!I20,I22&gt;'CUADRO 4.1'!I21,I23&gt;'CUADRO 4.1'!I22,I24&gt;'CUADRO 4.1'!I23,I25&gt;'CUADRO 4.1'!I24,I26&gt;'CUADRO 4.1'!I25,I27&gt;'CUADRO 4.1'!I26,I28&gt;'CUADRO 4.1'!I27),"XXX","")</f>
        <v/>
      </c>
      <c r="J29" s="100"/>
      <c r="K29" s="414" t="str">
        <f>IF(OR(K8&gt;'CUADRO 4.1'!K7,K9&gt;'CUADRO 4.1'!K8,K10&gt;'CUADRO 4.1'!K9,K11&gt;'CUADRO 4.1'!K10,K12&gt;'CUADRO 4.1'!K11,K13&gt;'CUADRO 4.1'!K12,K15&gt;'CUADRO 4.1'!K14,K16&gt;'CUADRO 4.1'!K15,K17&gt;'CUADRO 4.1'!K16,K19&gt;'CUADRO 4.1'!K18,K20&gt;'CUADRO 4.1'!K19,K21&gt;'CUADRO 4.1'!K20,K22&gt;'CUADRO 4.1'!K21,K23&gt;'CUADRO 4.1'!K22,K24&gt;'CUADRO 4.1'!K23,K25&gt;'CUADRO 4.1'!K24,K26&gt;'CUADRO 4.1'!K25,K27&gt;'CUADRO 4.1'!K26,K28&gt;'CUADRO 4.1'!K27),"XXX","")</f>
        <v/>
      </c>
      <c r="L29" s="414" t="str">
        <f>IF(OR(L8&gt;'CUADRO 4.1'!L7,L9&gt;'CUADRO 4.1'!L8,L10&gt;'CUADRO 4.1'!L9,L11&gt;'CUADRO 4.1'!L10,L12&gt;'CUADRO 4.1'!L11,L13&gt;'CUADRO 4.1'!L12,L15&gt;'CUADRO 4.1'!L14,L16&gt;'CUADRO 4.1'!L15,L17&gt;'CUADRO 4.1'!L16,L19&gt;'CUADRO 4.1'!L18,L20&gt;'CUADRO 4.1'!L19,L21&gt;'CUADRO 4.1'!L20,L22&gt;'CUADRO 4.1'!L21,L23&gt;'CUADRO 4.1'!L22,L24&gt;'CUADRO 4.1'!L23,L25&gt;'CUADRO 4.1'!L24,L26&gt;'CUADRO 4.1'!L25,L27&gt;'CUADRO 4.1'!L26,L28&gt;'CUADRO 4.1'!L27),"XXX","")</f>
        <v/>
      </c>
      <c r="M29" s="100"/>
      <c r="N29" s="414" t="str">
        <f>IF(OR(N8&gt;'CUADRO 4.1'!N7,N9&gt;'CUADRO 4.1'!N8,N10&gt;'CUADRO 4.1'!N9,N11&gt;'CUADRO 4.1'!N10,N12&gt;'CUADRO 4.1'!N11,N13&gt;'CUADRO 4.1'!N12,N15&gt;'CUADRO 4.1'!N14,N16&gt;'CUADRO 4.1'!N15,N17&gt;'CUADRO 4.1'!N16,N19&gt;'CUADRO 4.1'!N18,N20&gt;'CUADRO 4.1'!N19,N21&gt;'CUADRO 4.1'!N20,N22&gt;'CUADRO 4.1'!N21,N23&gt;'CUADRO 4.1'!N22,N24&gt;'CUADRO 4.1'!N23,N25&gt;'CUADRO 4.1'!N24,N26&gt;'CUADRO 4.1'!N25,N27&gt;'CUADRO 4.1'!N26,N28&gt;'CUADRO 4.1'!N27),"XXX","")</f>
        <v/>
      </c>
      <c r="O29" s="414" t="str">
        <f>IF(OR(O8&gt;'CUADRO 4.1'!O7,O9&gt;'CUADRO 4.1'!O8,O10&gt;'CUADRO 4.1'!O9,O11&gt;'CUADRO 4.1'!O10,O12&gt;'CUADRO 4.1'!O11,O13&gt;'CUADRO 4.1'!O12,O15&gt;'CUADRO 4.1'!O14,O16&gt;'CUADRO 4.1'!O15,O17&gt;'CUADRO 4.1'!O16,O19&gt;'CUADRO 4.1'!O18,O20&gt;'CUADRO 4.1'!O19,O21&gt;'CUADRO 4.1'!O20,O22&gt;'CUADRO 4.1'!O21,O23&gt;'CUADRO 4.1'!O22,O24&gt;'CUADRO 4.1'!O23,O25&gt;'CUADRO 4.1'!O24,O26&gt;'CUADRO 4.1'!O25,O27&gt;'CUADRO 4.1'!O26,O28&gt;'CUADRO 4.1'!O27),"XXX","")</f>
        <v/>
      </c>
    </row>
    <row r="30" spans="2:15" ht="16.5" customHeight="1" x14ac:dyDescent="0.25">
      <c r="B30" s="218"/>
      <c r="C30" s="413" t="s">
        <v>782</v>
      </c>
      <c r="F30" s="415"/>
      <c r="G30" s="631" t="str">
        <f>IF(OR(E29="XXX",F29="XXX",H29="XXX",I29="XXX",K29="XXX",L29="XXX",N29="XXX",O29="XXX"),"XXX = ¡VERIFICAR!.  En alguna Discapacidad o Condición se están indicando más estudiantes Alfabetizados que los reportados en la parte (1) del Cuadro 4.1.","")</f>
        <v/>
      </c>
      <c r="H30" s="631"/>
      <c r="I30" s="631"/>
      <c r="J30" s="631"/>
      <c r="K30" s="631"/>
      <c r="L30" s="631"/>
      <c r="M30" s="631"/>
      <c r="N30" s="631"/>
      <c r="O30" s="631"/>
    </row>
    <row r="31" spans="2:15" ht="16.5" customHeight="1" x14ac:dyDescent="0.25">
      <c r="B31" s="218"/>
      <c r="C31" s="413" t="s">
        <v>783</v>
      </c>
      <c r="D31" s="415"/>
      <c r="E31" s="415"/>
      <c r="F31" s="415"/>
      <c r="G31" s="631"/>
      <c r="H31" s="631"/>
      <c r="I31" s="631"/>
      <c r="J31" s="631"/>
      <c r="K31" s="631"/>
      <c r="L31" s="631"/>
      <c r="M31" s="631"/>
      <c r="N31" s="631"/>
      <c r="O31" s="631"/>
    </row>
    <row r="32" spans="2:15" ht="16.5" customHeight="1" x14ac:dyDescent="0.25">
      <c r="B32" s="218"/>
      <c r="C32" s="416" t="s">
        <v>784</v>
      </c>
      <c r="D32" s="415"/>
      <c r="E32" s="415"/>
      <c r="F32" s="415"/>
      <c r="G32" s="631"/>
      <c r="H32" s="631"/>
      <c r="I32" s="631"/>
      <c r="J32" s="631"/>
      <c r="K32" s="631"/>
      <c r="L32" s="631"/>
      <c r="M32" s="631"/>
      <c r="N32" s="631"/>
      <c r="O32" s="631"/>
    </row>
    <row r="33" spans="2:15" ht="16.5" customHeight="1" x14ac:dyDescent="0.3">
      <c r="B33" s="218"/>
      <c r="E33" s="417"/>
      <c r="F33" s="417"/>
      <c r="G33" s="418"/>
      <c r="H33" s="418"/>
      <c r="I33" s="418"/>
      <c r="J33" s="418"/>
      <c r="K33" s="418"/>
      <c r="L33" s="418"/>
      <c r="M33" s="418"/>
      <c r="N33" s="418"/>
      <c r="O33" s="418"/>
    </row>
    <row r="34" spans="2:15" ht="16.5" customHeight="1" x14ac:dyDescent="0.3">
      <c r="B34" s="218"/>
      <c r="C34" s="271" t="s">
        <v>113</v>
      </c>
      <c r="D34" s="417"/>
      <c r="E34" s="417"/>
      <c r="F34" s="417"/>
      <c r="G34" s="418"/>
      <c r="H34" s="418"/>
      <c r="I34" s="418"/>
      <c r="J34" s="418"/>
      <c r="K34" s="418"/>
      <c r="L34" s="418"/>
      <c r="M34" s="418"/>
      <c r="N34" s="418"/>
      <c r="O34" s="418"/>
    </row>
    <row r="35" spans="2:15" ht="16.5" customHeight="1" x14ac:dyDescent="0.3">
      <c r="B35" s="218">
        <v>25</v>
      </c>
      <c r="C35" s="591"/>
      <c r="D35" s="592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3"/>
    </row>
    <row r="36" spans="2:15" ht="16.5" customHeight="1" x14ac:dyDescent="0.3">
      <c r="C36" s="594"/>
      <c r="D36" s="595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6"/>
    </row>
    <row r="37" spans="2:15" ht="16.5" customHeight="1" x14ac:dyDescent="0.3">
      <c r="C37" s="594"/>
      <c r="D37" s="595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6"/>
    </row>
    <row r="38" spans="2:15" ht="16.5" customHeight="1" x14ac:dyDescent="0.3">
      <c r="C38" s="597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9"/>
    </row>
  </sheetData>
  <sheetProtection algorithmName="SHA-512" hashValue="NTLKjLQhLdeWloLPa1LmiiFBGqIiYwdf7OmJQ1GXJfRFkVAQBH/oMfX2Xf71rsYqpYvzXuPr2GEiL9PCjWMmIw==" saltValue="jgrVt4QGf2zWDM1xbVmIog==" spinCount="100000" sheet="1" objects="1" scenarios="1"/>
  <mergeCells count="9">
    <mergeCell ref="C35:O38"/>
    <mergeCell ref="G30:O32"/>
    <mergeCell ref="C4:C6"/>
    <mergeCell ref="D4:E4"/>
    <mergeCell ref="F4:O4"/>
    <mergeCell ref="D5:F5"/>
    <mergeCell ref="G5:I5"/>
    <mergeCell ref="J5:L5"/>
    <mergeCell ref="M5:O5"/>
  </mergeCells>
  <conditionalFormatting sqref="D8:D28 G8:G28 J8:J28 M8:M28">
    <cfRule type="cellIs" dxfId="39" priority="210" operator="equal">
      <formula>0</formula>
    </cfRule>
  </conditionalFormatting>
  <conditionalFormatting sqref="D7:O7">
    <cfRule type="cellIs" dxfId="38" priority="234" operator="equal">
      <formula>0</formula>
    </cfRule>
  </conditionalFormatting>
  <conditionalFormatting sqref="E14:F14">
    <cfRule type="cellIs" dxfId="37" priority="146" operator="equal">
      <formula>0</formula>
    </cfRule>
  </conditionalFormatting>
  <conditionalFormatting sqref="E18:F18">
    <cfRule type="cellIs" dxfId="36" priority="147" operator="equal">
      <formula>0</formula>
    </cfRule>
  </conditionalFormatting>
  <conditionalFormatting sqref="G30:O32">
    <cfRule type="notContainsBlanks" dxfId="35" priority="236">
      <formula>LEN(TRIM(G30))&gt;0</formula>
    </cfRule>
  </conditionalFormatting>
  <conditionalFormatting sqref="H14:I14">
    <cfRule type="cellIs" dxfId="34" priority="104" operator="equal">
      <formula>0</formula>
    </cfRule>
  </conditionalFormatting>
  <conditionalFormatting sqref="H18:I18">
    <cfRule type="cellIs" dxfId="33" priority="105" operator="equal">
      <formula>0</formula>
    </cfRule>
  </conditionalFormatting>
  <conditionalFormatting sqref="K14:L14">
    <cfRule type="cellIs" dxfId="32" priority="62" operator="equal">
      <formula>0</formula>
    </cfRule>
  </conditionalFormatting>
  <conditionalFormatting sqref="K18:L18">
    <cfRule type="cellIs" dxfId="31" priority="63" operator="equal">
      <formula>0</formula>
    </cfRule>
  </conditionalFormatting>
  <conditionalFormatting sqref="N14:O14">
    <cfRule type="cellIs" dxfId="30" priority="20" operator="equal">
      <formula>0</formula>
    </cfRule>
  </conditionalFormatting>
  <conditionalFormatting sqref="N18:O18">
    <cfRule type="cellIs" dxfId="29" priority="21" operator="equal">
      <formula>0</formula>
    </cfRule>
  </conditionalFormatting>
  <dataValidations count="1">
    <dataValidation type="whole" operator="greaterThanOrEqual" allowBlank="1" showInputMessage="1" showErrorMessage="1" sqref="D7:O28" xr:uid="{00000000-0002-0000-0900-000000000000}">
      <formula1>0</formula1>
    </dataValidation>
  </dataValidations>
  <printOptions horizontalCentered="1" verticalCentered="1"/>
  <pageMargins left="0" right="0.36" top="0.15748031496062992" bottom="0.31496062992125984" header="0.23622047244094491" footer="0.19685039370078741"/>
  <pageSetup scale="70" orientation="landscape" r:id="rId1"/>
  <headerFooter scaleWithDoc="0">
    <oddFooter>&amp;R&amp;"Goudy,Negrita Cursiva"CINDEA&amp;"Goudy,Cursiva",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4">
    <pageSetUpPr fitToPage="1"/>
  </sheetPr>
  <dimension ref="B1:J17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7.33203125" style="206" customWidth="1"/>
    <col min="2" max="2" width="6.21875" style="206" hidden="1" customWidth="1"/>
    <col min="3" max="3" width="61.5546875" style="206" customWidth="1"/>
    <col min="4" max="4" width="8.33203125" style="206" customWidth="1"/>
    <col min="5" max="7" width="11.6640625" style="206" customWidth="1"/>
    <col min="8" max="10" width="12.44140625" style="206" customWidth="1"/>
    <col min="11" max="16384" width="11.44140625" style="206"/>
  </cols>
  <sheetData>
    <row r="1" spans="2:10" ht="17.399999999999999" x14ac:dyDescent="0.3">
      <c r="C1" s="104" t="s">
        <v>674</v>
      </c>
      <c r="D1" s="102"/>
    </row>
    <row r="2" spans="2:10" ht="17.399999999999999" x14ac:dyDescent="0.3">
      <c r="C2" s="104" t="s">
        <v>1358</v>
      </c>
      <c r="D2" s="104"/>
      <c r="E2" s="323"/>
      <c r="F2" s="323"/>
      <c r="G2" s="323"/>
    </row>
    <row r="3" spans="2:10" ht="18" thickBot="1" x14ac:dyDescent="0.35">
      <c r="C3" s="215" t="s">
        <v>701</v>
      </c>
      <c r="D3" s="324"/>
      <c r="E3" s="325"/>
      <c r="F3" s="325"/>
      <c r="G3" s="325"/>
    </row>
    <row r="4" spans="2:10" ht="28.5" customHeight="1" thickTop="1" thickBot="1" x14ac:dyDescent="0.35">
      <c r="B4" s="218">
        <v>1</v>
      </c>
      <c r="C4" s="131" t="s">
        <v>28</v>
      </c>
      <c r="D4" s="326"/>
      <c r="E4" s="327" t="s">
        <v>0</v>
      </c>
      <c r="F4" s="279" t="s">
        <v>26</v>
      </c>
      <c r="G4" s="328" t="s">
        <v>27</v>
      </c>
    </row>
    <row r="5" spans="2:10" ht="34.5" customHeight="1" thickTop="1" thickBot="1" x14ac:dyDescent="0.35">
      <c r="B5" s="218">
        <v>2</v>
      </c>
      <c r="C5" s="329" t="s">
        <v>1359</v>
      </c>
      <c r="D5" s="330"/>
      <c r="E5" s="331">
        <f t="shared" ref="E5:E10" si="0">+F5+G5</f>
        <v>0</v>
      </c>
      <c r="F5" s="332">
        <f>SUM(F6:F10)</f>
        <v>0</v>
      </c>
      <c r="G5" s="333">
        <f>SUM(G6:G10)</f>
        <v>0</v>
      </c>
    </row>
    <row r="6" spans="2:10" ht="35.25" customHeight="1" x14ac:dyDescent="0.3">
      <c r="B6" s="218">
        <v>3</v>
      </c>
      <c r="C6" s="334" t="s">
        <v>2472</v>
      </c>
      <c r="D6" s="335" t="str">
        <f>IF(AND(E6=0,'CUADRO 6'!E6&gt;0),"**","")</f>
        <v/>
      </c>
      <c r="E6" s="167">
        <f t="shared" si="0"/>
        <v>0</v>
      </c>
      <c r="F6" s="260"/>
      <c r="G6" s="336"/>
    </row>
    <row r="7" spans="2:10" ht="35.25" customHeight="1" x14ac:dyDescent="0.3">
      <c r="B7" s="218">
        <v>4</v>
      </c>
      <c r="C7" s="337" t="s">
        <v>2473</v>
      </c>
      <c r="D7" s="338" t="str">
        <f>IF(AND(E7=0,'CUADRO 6'!E11&gt;0),"**","")</f>
        <v/>
      </c>
      <c r="E7" s="339">
        <f t="shared" si="0"/>
        <v>0</v>
      </c>
      <c r="F7" s="340"/>
      <c r="G7" s="341"/>
    </row>
    <row r="8" spans="2:10" ht="35.25" customHeight="1" x14ac:dyDescent="0.3">
      <c r="B8" s="218">
        <v>5</v>
      </c>
      <c r="C8" s="337" t="s">
        <v>702</v>
      </c>
      <c r="D8" s="338" t="str">
        <f>IF(AND(E8=0,'CUADRO 6'!E16&gt;0),"**","")</f>
        <v/>
      </c>
      <c r="E8" s="339">
        <f t="shared" si="0"/>
        <v>0</v>
      </c>
      <c r="F8" s="340"/>
      <c r="G8" s="341"/>
    </row>
    <row r="9" spans="2:10" ht="35.25" customHeight="1" x14ac:dyDescent="0.3">
      <c r="B9" s="218">
        <v>6</v>
      </c>
      <c r="C9" s="337" t="s">
        <v>2474</v>
      </c>
      <c r="D9" s="338" t="str">
        <f>IF(AND(E9=0,'CUADRO 6'!E39&gt;0),"**","")</f>
        <v/>
      </c>
      <c r="E9" s="339">
        <f t="shared" si="0"/>
        <v>0</v>
      </c>
      <c r="F9" s="340"/>
      <c r="G9" s="341"/>
      <c r="H9" s="635" t="str">
        <f>IF(AND(OR(E9=0),AND(('CUADRO 4.1'!P6+'CUADRO 4.1'!S6+'CUADRO 4.1'!V6+'CUADRO 4.1'!Y6)&gt;0)),"¿Quién atiende los estudiantes que reciben Servicio de Apoyo Educativo?",(IF(AND(OR(E9&gt;0),AND(('CUADRO 4.1'!P6+'CUADRO 4.1'!S6+'CUADRO 4.1'!V6+'CUADRO 4.1'!Y6)=0)),"¡No reportó datos en el Cuadro 4.1!","")))</f>
        <v/>
      </c>
      <c r="I9" s="635"/>
      <c r="J9" s="635"/>
    </row>
    <row r="10" spans="2:10" ht="35.25" customHeight="1" thickBot="1" x14ac:dyDescent="0.35">
      <c r="B10" s="218">
        <v>7</v>
      </c>
      <c r="C10" s="342" t="s">
        <v>2475</v>
      </c>
      <c r="D10" s="343" t="str">
        <f>IF(AND(E10=0,'CUADRO 6'!E50&gt;0),"**","")</f>
        <v/>
      </c>
      <c r="E10" s="344">
        <f t="shared" si="0"/>
        <v>0</v>
      </c>
      <c r="F10" s="345"/>
      <c r="G10" s="346"/>
      <c r="H10" s="347"/>
      <c r="I10" s="347"/>
      <c r="J10" s="347"/>
    </row>
    <row r="11" spans="2:10" s="348" customFormat="1" ht="25.8" customHeight="1" thickTop="1" x14ac:dyDescent="0.3">
      <c r="C11" s="349" t="str">
        <f>IF(OR(D6="**",D7="**",D8="**",D9="**",D10="**"),"** En el Cuadro 6 se indicaron datos, debe completar este Cuadro.","")</f>
        <v/>
      </c>
      <c r="D11" s="350"/>
      <c r="E11" s="351"/>
      <c r="F11" s="352"/>
      <c r="G11" s="352"/>
    </row>
    <row r="12" spans="2:10" ht="21" customHeight="1" x14ac:dyDescent="0.3">
      <c r="C12" s="271" t="s">
        <v>113</v>
      </c>
      <c r="D12" s="271"/>
      <c r="F12" s="352"/>
      <c r="G12" s="352"/>
    </row>
    <row r="13" spans="2:10" x14ac:dyDescent="0.3">
      <c r="B13" s="218">
        <v>8</v>
      </c>
      <c r="C13" s="591"/>
      <c r="D13" s="592"/>
      <c r="E13" s="592"/>
      <c r="F13" s="592"/>
      <c r="G13" s="593"/>
    </row>
    <row r="14" spans="2:10" x14ac:dyDescent="0.3">
      <c r="C14" s="594"/>
      <c r="D14" s="595"/>
      <c r="E14" s="595"/>
      <c r="F14" s="595"/>
      <c r="G14" s="596"/>
    </row>
    <row r="15" spans="2:10" ht="18" customHeight="1" x14ac:dyDescent="0.3">
      <c r="C15" s="594"/>
      <c r="D15" s="595"/>
      <c r="E15" s="595"/>
      <c r="F15" s="595"/>
      <c r="G15" s="596"/>
    </row>
    <row r="16" spans="2:10" ht="18" customHeight="1" x14ac:dyDescent="0.3">
      <c r="C16" s="594"/>
      <c r="D16" s="595"/>
      <c r="E16" s="595"/>
      <c r="F16" s="595"/>
      <c r="G16" s="596"/>
    </row>
    <row r="17" spans="3:7" ht="18" customHeight="1" x14ac:dyDescent="0.3">
      <c r="C17" s="597"/>
      <c r="D17" s="598"/>
      <c r="E17" s="598"/>
      <c r="F17" s="598"/>
      <c r="G17" s="599"/>
    </row>
  </sheetData>
  <sheetProtection algorithmName="SHA-512" hashValue="4XkjVgODhlsC1Rabx7VDhsAmGFUVFxzeKyz9L7uy5nfcWjxyhzdeNPfJeqobKtNXVnGqpHlshIPKUMFtDjCVsA==" saltValue="ZkdUuyX/Bkm1ajn02KkOnA==" spinCount="100000" sheet="1" objects="1" scenarios="1"/>
  <mergeCells count="2">
    <mergeCell ref="C13:G17"/>
    <mergeCell ref="H9:J9"/>
  </mergeCells>
  <conditionalFormatting sqref="E5:E10">
    <cfRule type="cellIs" dxfId="28" priority="2" operator="equal">
      <formula>0</formula>
    </cfRule>
  </conditionalFormatting>
  <conditionalFormatting sqref="E5:G5">
    <cfRule type="cellIs" dxfId="27" priority="1" operator="equal">
      <formula>0</formula>
    </cfRule>
  </conditionalFormatting>
  <dataValidations count="1">
    <dataValidation type="whole" operator="greaterThanOrEqual" allowBlank="1" showInputMessage="1" showErrorMessage="1" sqref="E5:G10" xr:uid="{00000000-0002-0000-0A00-000000000000}">
      <formula1>0</formula1>
    </dataValidation>
  </dataValidations>
  <printOptions horizontalCentered="1" verticalCentered="1"/>
  <pageMargins left="0.27" right="0.22" top="0.15748031496062992" bottom="0.31496062992125984" header="0.23622047244094491" footer="0.19685039370078741"/>
  <pageSetup scale="94" orientation="landscape" r:id="rId1"/>
  <headerFooter scaleWithDoc="0">
    <oddFooter>&amp;R&amp;"Goudy,Negrita Cursiva"CINDEA&amp;"Goudy,Cursiva",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pageSetUpPr fitToPage="1"/>
  </sheetPr>
  <dimension ref="B1:G68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6.21875" style="102" customWidth="1"/>
    <col min="2" max="2" width="6.109375" style="102" hidden="1" customWidth="1"/>
    <col min="3" max="3" width="49.44140625" style="102" customWidth="1"/>
    <col min="4" max="4" width="6.5546875" style="186" customWidth="1"/>
    <col min="5" max="7" width="15.77734375" style="102" customWidth="1"/>
    <col min="8" max="16384" width="11.44140625" style="102"/>
  </cols>
  <sheetData>
    <row r="1" spans="2:7" ht="17.399999999999999" x14ac:dyDescent="0.3">
      <c r="C1" s="101" t="s">
        <v>675</v>
      </c>
      <c r="D1" s="274"/>
      <c r="E1" s="214"/>
      <c r="F1" s="214"/>
      <c r="G1" s="214"/>
    </row>
    <row r="2" spans="2:7" ht="17.399999999999999" x14ac:dyDescent="0.3">
      <c r="C2" s="101" t="s">
        <v>1360</v>
      </c>
      <c r="D2" s="274"/>
      <c r="E2" s="214"/>
      <c r="F2" s="214"/>
      <c r="G2" s="214"/>
    </row>
    <row r="3" spans="2:7" ht="18" thickBot="1" x14ac:dyDescent="0.35">
      <c r="C3" s="215" t="s">
        <v>701</v>
      </c>
      <c r="D3" s="275"/>
      <c r="E3" s="217"/>
      <c r="F3" s="217"/>
      <c r="G3" s="217"/>
    </row>
    <row r="4" spans="2:7" ht="30" customHeight="1" thickTop="1" thickBot="1" x14ac:dyDescent="0.35">
      <c r="B4" s="218">
        <v>1</v>
      </c>
      <c r="C4" s="276" t="s">
        <v>28</v>
      </c>
      <c r="D4" s="277"/>
      <c r="E4" s="278" t="s">
        <v>0</v>
      </c>
      <c r="F4" s="279" t="s">
        <v>26</v>
      </c>
      <c r="G4" s="278" t="s">
        <v>27</v>
      </c>
    </row>
    <row r="5" spans="2:7" ht="19.5" customHeight="1" thickTop="1" thickBot="1" x14ac:dyDescent="0.35">
      <c r="B5" s="218">
        <v>2</v>
      </c>
      <c r="C5" s="280" t="s">
        <v>1361</v>
      </c>
      <c r="D5" s="281" t="str">
        <f>IF(AND(E5&gt;0,'CUADRO 5'!E5=0),"|**|","")</f>
        <v/>
      </c>
      <c r="E5" s="282">
        <f>+F5+G5</f>
        <v>0</v>
      </c>
      <c r="F5" s="283">
        <f>+F6+F11+F16+F39+F50</f>
        <v>0</v>
      </c>
      <c r="G5" s="282">
        <f>+G6+G11+G16+G39+G50</f>
        <v>0</v>
      </c>
    </row>
    <row r="6" spans="2:7" ht="19.5" customHeight="1" x14ac:dyDescent="0.3">
      <c r="B6" s="218">
        <v>3</v>
      </c>
      <c r="C6" s="284" t="s">
        <v>679</v>
      </c>
      <c r="D6" s="285" t="str">
        <f>IF(OR('CUADRO 5'!E6&gt;E6,'CUADRO 5'!F6&gt;F6,'CUADRO 5'!G6&gt;G6),"*","")</f>
        <v/>
      </c>
      <c r="E6" s="286">
        <f>+F6+G6</f>
        <v>0</v>
      </c>
      <c r="F6" s="287">
        <f>SUM(F7:F10)</f>
        <v>0</v>
      </c>
      <c r="G6" s="286">
        <f>SUM(G7:G10)</f>
        <v>0</v>
      </c>
    </row>
    <row r="7" spans="2:7" ht="19.5" customHeight="1" x14ac:dyDescent="0.3">
      <c r="B7" s="218">
        <v>4</v>
      </c>
      <c r="C7" s="288" t="s">
        <v>29</v>
      </c>
      <c r="D7" s="289"/>
      <c r="E7" s="290">
        <f>+F7+G7</f>
        <v>0</v>
      </c>
      <c r="F7" s="239"/>
      <c r="G7" s="291"/>
    </row>
    <row r="8" spans="2:7" ht="19.5" customHeight="1" x14ac:dyDescent="0.3">
      <c r="B8" s="218">
        <v>5</v>
      </c>
      <c r="C8" s="288" t="s">
        <v>30</v>
      </c>
      <c r="D8" s="289"/>
      <c r="E8" s="290">
        <f t="shared" ref="E8:E32" si="0">+F8+G8</f>
        <v>0</v>
      </c>
      <c r="F8" s="239"/>
      <c r="G8" s="291"/>
    </row>
    <row r="9" spans="2:7" ht="19.5" customHeight="1" x14ac:dyDescent="0.3">
      <c r="B9" s="218">
        <v>6</v>
      </c>
      <c r="C9" s="292" t="s">
        <v>120</v>
      </c>
      <c r="D9" s="293"/>
      <c r="E9" s="290">
        <f t="shared" si="0"/>
        <v>0</v>
      </c>
      <c r="F9" s="249"/>
      <c r="G9" s="294"/>
    </row>
    <row r="10" spans="2:7" ht="19.5" customHeight="1" x14ac:dyDescent="0.3">
      <c r="B10" s="218">
        <v>7</v>
      </c>
      <c r="C10" s="295" t="s">
        <v>698</v>
      </c>
      <c r="D10" s="293"/>
      <c r="E10" s="296">
        <f t="shared" si="0"/>
        <v>0</v>
      </c>
      <c r="F10" s="297"/>
      <c r="G10" s="298"/>
    </row>
    <row r="11" spans="2:7" ht="19.5" customHeight="1" x14ac:dyDescent="0.3">
      <c r="B11" s="218">
        <v>8</v>
      </c>
      <c r="C11" s="299" t="s">
        <v>121</v>
      </c>
      <c r="D11" s="300" t="str">
        <f>IF(OR('CUADRO 5'!E7&gt;E11,'CUADRO 5'!F7&gt;F11,'CUADRO 5'!G7&gt;G11),"*","")</f>
        <v/>
      </c>
      <c r="E11" s="301">
        <f t="shared" si="0"/>
        <v>0</v>
      </c>
      <c r="F11" s="302">
        <f>SUM(F12:F15)</f>
        <v>0</v>
      </c>
      <c r="G11" s="301">
        <f>SUM(G12:G15)</f>
        <v>0</v>
      </c>
    </row>
    <row r="12" spans="2:7" ht="19.5" customHeight="1" x14ac:dyDescent="0.3">
      <c r="B12" s="218">
        <v>9</v>
      </c>
      <c r="C12" s="288" t="s">
        <v>122</v>
      </c>
      <c r="D12" s="303"/>
      <c r="E12" s="290">
        <f t="shared" si="0"/>
        <v>0</v>
      </c>
      <c r="F12" s="239"/>
      <c r="G12" s="291"/>
    </row>
    <row r="13" spans="2:7" ht="19.5" customHeight="1" x14ac:dyDescent="0.3">
      <c r="B13" s="218">
        <v>10</v>
      </c>
      <c r="C13" s="288" t="s">
        <v>123</v>
      </c>
      <c r="D13" s="304"/>
      <c r="E13" s="290">
        <f t="shared" si="0"/>
        <v>0</v>
      </c>
      <c r="F13" s="239"/>
      <c r="G13" s="291"/>
    </row>
    <row r="14" spans="2:7" ht="19.5" customHeight="1" x14ac:dyDescent="0.3">
      <c r="B14" s="218">
        <v>11</v>
      </c>
      <c r="C14" s="292" t="s">
        <v>124</v>
      </c>
      <c r="D14" s="293"/>
      <c r="E14" s="290">
        <f t="shared" si="0"/>
        <v>0</v>
      </c>
      <c r="F14" s="249"/>
      <c r="G14" s="294"/>
    </row>
    <row r="15" spans="2:7" ht="19.5" customHeight="1" x14ac:dyDescent="0.3">
      <c r="B15" s="218">
        <v>12</v>
      </c>
      <c r="C15" s="295" t="s">
        <v>699</v>
      </c>
      <c r="D15" s="305"/>
      <c r="E15" s="296">
        <f t="shared" si="0"/>
        <v>0</v>
      </c>
      <c r="F15" s="297"/>
      <c r="G15" s="298"/>
    </row>
    <row r="16" spans="2:7" ht="19.5" customHeight="1" x14ac:dyDescent="0.3">
      <c r="B16" s="218">
        <v>13</v>
      </c>
      <c r="C16" s="230" t="s">
        <v>32</v>
      </c>
      <c r="D16" s="300" t="str">
        <f>IF(OR('CUADRO 5'!E8&gt;E16,'CUADRO 5'!F8&gt;F16,'CUADRO 5'!G8&gt;G16),"*","")</f>
        <v/>
      </c>
      <c r="E16" s="306">
        <f t="shared" si="0"/>
        <v>0</v>
      </c>
      <c r="F16" s="233">
        <f>SUM(F17:F32,F33:F38)</f>
        <v>0</v>
      </c>
      <c r="G16" s="306">
        <f>SUM(G17:G32,G33:G38)</f>
        <v>0</v>
      </c>
    </row>
    <row r="17" spans="2:7" ht="19.5" customHeight="1" x14ac:dyDescent="0.3">
      <c r="B17" s="218">
        <v>14</v>
      </c>
      <c r="C17" s="236" t="s">
        <v>147</v>
      </c>
      <c r="D17" s="307"/>
      <c r="E17" s="290">
        <f t="shared" si="0"/>
        <v>0</v>
      </c>
      <c r="F17" s="239"/>
      <c r="G17" s="291"/>
    </row>
    <row r="18" spans="2:7" ht="19.5" customHeight="1" x14ac:dyDescent="0.3">
      <c r="B18" s="218">
        <v>15</v>
      </c>
      <c r="C18" s="242" t="s">
        <v>133</v>
      </c>
      <c r="D18" s="308"/>
      <c r="E18" s="290">
        <f t="shared" si="0"/>
        <v>0</v>
      </c>
      <c r="F18" s="239"/>
      <c r="G18" s="291"/>
    </row>
    <row r="19" spans="2:7" ht="19.5" customHeight="1" x14ac:dyDescent="0.3">
      <c r="B19" s="218">
        <v>16</v>
      </c>
      <c r="C19" s="242" t="s">
        <v>134</v>
      </c>
      <c r="D19" s="308"/>
      <c r="E19" s="290">
        <f t="shared" si="0"/>
        <v>0</v>
      </c>
      <c r="F19" s="239"/>
      <c r="G19" s="291"/>
    </row>
    <row r="20" spans="2:7" ht="19.5" customHeight="1" x14ac:dyDescent="0.3">
      <c r="B20" s="218">
        <v>17</v>
      </c>
      <c r="C20" s="242" t="s">
        <v>135</v>
      </c>
      <c r="D20" s="308"/>
      <c r="E20" s="290">
        <f t="shared" si="0"/>
        <v>0</v>
      </c>
      <c r="F20" s="239"/>
      <c r="G20" s="291"/>
    </row>
    <row r="21" spans="2:7" ht="19.5" customHeight="1" x14ac:dyDescent="0.3">
      <c r="B21" s="218">
        <v>18</v>
      </c>
      <c r="C21" s="242" t="s">
        <v>136</v>
      </c>
      <c r="D21" s="308"/>
      <c r="E21" s="290">
        <f t="shared" si="0"/>
        <v>0</v>
      </c>
      <c r="F21" s="239"/>
      <c r="G21" s="291"/>
    </row>
    <row r="22" spans="2:7" ht="19.5" customHeight="1" x14ac:dyDescent="0.3">
      <c r="B22" s="218">
        <v>19</v>
      </c>
      <c r="C22" s="242" t="s">
        <v>137</v>
      </c>
      <c r="D22" s="308"/>
      <c r="E22" s="290">
        <f t="shared" si="0"/>
        <v>0</v>
      </c>
      <c r="F22" s="239"/>
      <c r="G22" s="291"/>
    </row>
    <row r="23" spans="2:7" ht="19.5" customHeight="1" x14ac:dyDescent="0.3">
      <c r="B23" s="218">
        <v>20</v>
      </c>
      <c r="C23" s="242" t="s">
        <v>138</v>
      </c>
      <c r="D23" s="308"/>
      <c r="E23" s="290">
        <f t="shared" si="0"/>
        <v>0</v>
      </c>
      <c r="F23" s="239"/>
      <c r="G23" s="291"/>
    </row>
    <row r="24" spans="2:7" ht="19.5" customHeight="1" x14ac:dyDescent="0.3">
      <c r="B24" s="218">
        <v>21</v>
      </c>
      <c r="C24" s="242" t="s">
        <v>139</v>
      </c>
      <c r="D24" s="308"/>
      <c r="E24" s="290">
        <f t="shared" si="0"/>
        <v>0</v>
      </c>
      <c r="F24" s="239"/>
      <c r="G24" s="291"/>
    </row>
    <row r="25" spans="2:7" ht="19.5" customHeight="1" x14ac:dyDescent="0.3">
      <c r="B25" s="218">
        <v>22</v>
      </c>
      <c r="C25" s="242" t="s">
        <v>680</v>
      </c>
      <c r="D25" s="308"/>
      <c r="E25" s="290">
        <f t="shared" si="0"/>
        <v>0</v>
      </c>
      <c r="F25" s="239"/>
      <c r="G25" s="291"/>
    </row>
    <row r="26" spans="2:7" ht="19.5" customHeight="1" x14ac:dyDescent="0.3">
      <c r="B26" s="218">
        <v>23</v>
      </c>
      <c r="C26" s="242" t="s">
        <v>33</v>
      </c>
      <c r="D26" s="308"/>
      <c r="E26" s="290">
        <f t="shared" si="0"/>
        <v>0</v>
      </c>
      <c r="F26" s="239"/>
      <c r="G26" s="291"/>
    </row>
    <row r="27" spans="2:7" ht="19.5" customHeight="1" x14ac:dyDescent="0.3">
      <c r="B27" s="218">
        <v>24</v>
      </c>
      <c r="C27" s="242" t="s">
        <v>140</v>
      </c>
      <c r="D27" s="308"/>
      <c r="E27" s="290">
        <f t="shared" si="0"/>
        <v>0</v>
      </c>
      <c r="F27" s="239"/>
      <c r="G27" s="291"/>
    </row>
    <row r="28" spans="2:7" ht="19.5" customHeight="1" x14ac:dyDescent="0.3">
      <c r="B28" s="218">
        <v>25</v>
      </c>
      <c r="C28" s="242" t="s">
        <v>22</v>
      </c>
      <c r="D28" s="308"/>
      <c r="E28" s="290">
        <f t="shared" si="0"/>
        <v>0</v>
      </c>
      <c r="F28" s="239"/>
      <c r="G28" s="291"/>
    </row>
    <row r="29" spans="2:7" ht="19.5" customHeight="1" x14ac:dyDescent="0.3">
      <c r="B29" s="218">
        <v>26</v>
      </c>
      <c r="C29" s="242" t="s">
        <v>23</v>
      </c>
      <c r="D29" s="308"/>
      <c r="E29" s="290">
        <f t="shared" si="0"/>
        <v>0</v>
      </c>
      <c r="F29" s="239"/>
      <c r="G29" s="291"/>
    </row>
    <row r="30" spans="2:7" ht="19.5" customHeight="1" x14ac:dyDescent="0.3">
      <c r="B30" s="218">
        <v>27</v>
      </c>
      <c r="C30" s="242" t="s">
        <v>24</v>
      </c>
      <c r="D30" s="308"/>
      <c r="E30" s="290">
        <f t="shared" si="0"/>
        <v>0</v>
      </c>
      <c r="F30" s="239"/>
      <c r="G30" s="291"/>
    </row>
    <row r="31" spans="2:7" ht="19.5" customHeight="1" x14ac:dyDescent="0.3">
      <c r="B31" s="218">
        <v>28</v>
      </c>
      <c r="C31" s="242" t="s">
        <v>25</v>
      </c>
      <c r="D31" s="308"/>
      <c r="E31" s="290">
        <f t="shared" si="0"/>
        <v>0</v>
      </c>
      <c r="F31" s="239"/>
      <c r="G31" s="291"/>
    </row>
    <row r="32" spans="2:7" ht="19.5" customHeight="1" x14ac:dyDescent="0.3">
      <c r="B32" s="218">
        <v>29</v>
      </c>
      <c r="C32" s="242" t="s">
        <v>37</v>
      </c>
      <c r="D32" s="308"/>
      <c r="E32" s="290">
        <f t="shared" si="0"/>
        <v>0</v>
      </c>
      <c r="F32" s="239"/>
      <c r="G32" s="291"/>
    </row>
    <row r="33" spans="2:7" ht="19.5" customHeight="1" x14ac:dyDescent="0.3">
      <c r="B33" s="218">
        <v>30</v>
      </c>
      <c r="C33" s="242" t="s">
        <v>38</v>
      </c>
      <c r="D33" s="308"/>
      <c r="E33" s="290">
        <f t="shared" ref="E33:E34" si="1">+F33+G33</f>
        <v>0</v>
      </c>
      <c r="F33" s="239"/>
      <c r="G33" s="291"/>
    </row>
    <row r="34" spans="2:7" ht="19.5" customHeight="1" x14ac:dyDescent="0.3">
      <c r="B34" s="218">
        <v>31</v>
      </c>
      <c r="C34" s="242" t="s">
        <v>39</v>
      </c>
      <c r="D34" s="308"/>
      <c r="E34" s="290">
        <f t="shared" si="1"/>
        <v>0</v>
      </c>
      <c r="F34" s="239"/>
      <c r="G34" s="291"/>
    </row>
    <row r="35" spans="2:7" ht="19.5" customHeight="1" x14ac:dyDescent="0.3">
      <c r="B35" s="218">
        <v>32</v>
      </c>
      <c r="C35" s="242" t="s">
        <v>729</v>
      </c>
      <c r="D35" s="308"/>
      <c r="E35" s="290">
        <f t="shared" ref="E35" si="2">+F35+G35</f>
        <v>0</v>
      </c>
      <c r="F35" s="239"/>
      <c r="G35" s="291"/>
    </row>
    <row r="36" spans="2:7" ht="19.5" customHeight="1" x14ac:dyDescent="0.3">
      <c r="B36" s="218">
        <v>33</v>
      </c>
      <c r="C36" s="242" t="s">
        <v>733</v>
      </c>
      <c r="D36" s="308"/>
      <c r="E36" s="290">
        <f t="shared" ref="E36" si="3">+F36+G36</f>
        <v>0</v>
      </c>
      <c r="F36" s="239"/>
      <c r="G36" s="291"/>
    </row>
    <row r="37" spans="2:7" ht="19.5" customHeight="1" x14ac:dyDescent="0.3">
      <c r="B37" s="218">
        <v>34</v>
      </c>
      <c r="C37" s="242" t="s">
        <v>700</v>
      </c>
      <c r="D37" s="308"/>
      <c r="E37" s="290">
        <f t="shared" ref="E37:E59" si="4">+F37+G37</f>
        <v>0</v>
      </c>
      <c r="F37" s="239"/>
      <c r="G37" s="291"/>
    </row>
    <row r="38" spans="2:7" ht="19.5" customHeight="1" x14ac:dyDescent="0.3">
      <c r="B38" s="218">
        <v>35</v>
      </c>
      <c r="C38" s="309" t="s">
        <v>129</v>
      </c>
      <c r="D38" s="310"/>
      <c r="E38" s="296">
        <f t="shared" si="4"/>
        <v>0</v>
      </c>
      <c r="F38" s="297"/>
      <c r="G38" s="298"/>
    </row>
    <row r="39" spans="2:7" ht="19.5" customHeight="1" x14ac:dyDescent="0.3">
      <c r="B39" s="218">
        <v>36</v>
      </c>
      <c r="C39" s="230" t="s">
        <v>691</v>
      </c>
      <c r="D39" s="300" t="str">
        <f>IF(OR('CUADRO 5'!E9&gt;E39,'CUADRO 5'!F9&gt;F39,'CUADRO 5'!G9&gt;G39),"*","")</f>
        <v/>
      </c>
      <c r="E39" s="306">
        <f t="shared" si="4"/>
        <v>0</v>
      </c>
      <c r="F39" s="233">
        <f>SUM(F40:F49)</f>
        <v>0</v>
      </c>
      <c r="G39" s="306">
        <f>SUM(G40:G49)</f>
        <v>0</v>
      </c>
    </row>
    <row r="40" spans="2:7" ht="19.5" customHeight="1" x14ac:dyDescent="0.3">
      <c r="B40" s="218">
        <v>37</v>
      </c>
      <c r="C40" s="288" t="s">
        <v>692</v>
      </c>
      <c r="D40" s="304"/>
      <c r="E40" s="290">
        <f t="shared" si="4"/>
        <v>0</v>
      </c>
      <c r="F40" s="239"/>
      <c r="G40" s="291"/>
    </row>
    <row r="41" spans="2:7" ht="19.5" customHeight="1" x14ac:dyDescent="0.3">
      <c r="B41" s="218">
        <v>38</v>
      </c>
      <c r="C41" s="288" t="s">
        <v>149</v>
      </c>
      <c r="D41" s="304"/>
      <c r="E41" s="290">
        <f t="shared" si="4"/>
        <v>0</v>
      </c>
      <c r="F41" s="239"/>
      <c r="G41" s="291"/>
    </row>
    <row r="42" spans="2:7" ht="19.5" customHeight="1" x14ac:dyDescent="0.3">
      <c r="B42" s="218">
        <v>39</v>
      </c>
      <c r="C42" s="288" t="s">
        <v>150</v>
      </c>
      <c r="D42" s="304"/>
      <c r="E42" s="290">
        <f t="shared" si="4"/>
        <v>0</v>
      </c>
      <c r="F42" s="239"/>
      <c r="G42" s="291"/>
    </row>
    <row r="43" spans="2:7" ht="19.5" customHeight="1" x14ac:dyDescent="0.3">
      <c r="B43" s="218">
        <v>40</v>
      </c>
      <c r="C43" s="236" t="s">
        <v>762</v>
      </c>
      <c r="D43" s="307"/>
      <c r="E43" s="290">
        <f t="shared" si="4"/>
        <v>0</v>
      </c>
      <c r="F43" s="239"/>
      <c r="G43" s="291"/>
    </row>
    <row r="44" spans="2:7" ht="19.5" customHeight="1" x14ac:dyDescent="0.3">
      <c r="B44" s="218">
        <v>41</v>
      </c>
      <c r="C44" s="288" t="s">
        <v>693</v>
      </c>
      <c r="D44" s="304"/>
      <c r="E44" s="290">
        <f t="shared" si="4"/>
        <v>0</v>
      </c>
      <c r="F44" s="239"/>
      <c r="G44" s="291"/>
    </row>
    <row r="45" spans="2:7" ht="19.5" customHeight="1" x14ac:dyDescent="0.3">
      <c r="B45" s="218">
        <v>42</v>
      </c>
      <c r="C45" s="288" t="s">
        <v>694</v>
      </c>
      <c r="D45" s="304"/>
      <c r="E45" s="290">
        <f t="shared" si="4"/>
        <v>0</v>
      </c>
      <c r="F45" s="239"/>
      <c r="G45" s="291"/>
    </row>
    <row r="46" spans="2:7" ht="19.5" customHeight="1" x14ac:dyDescent="0.3">
      <c r="B46" s="218">
        <v>43</v>
      </c>
      <c r="C46" s="288" t="s">
        <v>155</v>
      </c>
      <c r="D46" s="304"/>
      <c r="E46" s="290">
        <f t="shared" si="4"/>
        <v>0</v>
      </c>
      <c r="F46" s="239"/>
      <c r="G46" s="291"/>
    </row>
    <row r="47" spans="2:7" ht="19.5" customHeight="1" x14ac:dyDescent="0.3">
      <c r="B47" s="218">
        <v>44</v>
      </c>
      <c r="C47" s="288" t="s">
        <v>695</v>
      </c>
      <c r="D47" s="304"/>
      <c r="E47" s="290">
        <f t="shared" si="4"/>
        <v>0</v>
      </c>
      <c r="F47" s="239"/>
      <c r="G47" s="291"/>
    </row>
    <row r="48" spans="2:7" ht="19.5" customHeight="1" x14ac:dyDescent="0.3">
      <c r="B48" s="218">
        <v>45</v>
      </c>
      <c r="C48" s="288" t="s">
        <v>704</v>
      </c>
      <c r="D48" s="304"/>
      <c r="E48" s="290">
        <f t="shared" si="4"/>
        <v>0</v>
      </c>
      <c r="F48" s="239"/>
      <c r="G48" s="291"/>
    </row>
    <row r="49" spans="2:7" ht="19.5" customHeight="1" x14ac:dyDescent="0.3">
      <c r="B49" s="218">
        <v>46</v>
      </c>
      <c r="C49" s="295" t="s">
        <v>696</v>
      </c>
      <c r="D49" s="305"/>
      <c r="E49" s="296">
        <f t="shared" si="4"/>
        <v>0</v>
      </c>
      <c r="F49" s="297"/>
      <c r="G49" s="298"/>
    </row>
    <row r="50" spans="2:7" ht="19.5" customHeight="1" x14ac:dyDescent="0.3">
      <c r="B50" s="218">
        <v>47</v>
      </c>
      <c r="C50" s="299" t="s">
        <v>34</v>
      </c>
      <c r="D50" s="300" t="str">
        <f>IF(OR('CUADRO 5'!E10&gt;E50,'CUADRO 5'!F10&gt;F50,'CUADRO 5'!G10&gt;G50),"*","")</f>
        <v/>
      </c>
      <c r="E50" s="306">
        <f t="shared" si="4"/>
        <v>0</v>
      </c>
      <c r="F50" s="233">
        <f>SUM(F51:F58)</f>
        <v>0</v>
      </c>
      <c r="G50" s="306">
        <f>SUM(G51:G58)</f>
        <v>0</v>
      </c>
    </row>
    <row r="51" spans="2:7" ht="19.5" customHeight="1" x14ac:dyDescent="0.3">
      <c r="B51" s="218">
        <v>48</v>
      </c>
      <c r="C51" s="288" t="s">
        <v>35</v>
      </c>
      <c r="D51" s="304"/>
      <c r="E51" s="290">
        <f t="shared" si="4"/>
        <v>0</v>
      </c>
      <c r="F51" s="239"/>
      <c r="G51" s="291"/>
    </row>
    <row r="52" spans="2:7" ht="19.5" customHeight="1" x14ac:dyDescent="0.3">
      <c r="B52" s="218">
        <v>49</v>
      </c>
      <c r="C52" s="236" t="s">
        <v>125</v>
      </c>
      <c r="D52" s="307"/>
      <c r="E52" s="290">
        <f t="shared" si="4"/>
        <v>0</v>
      </c>
      <c r="F52" s="239"/>
      <c r="G52" s="291"/>
    </row>
    <row r="53" spans="2:7" ht="19.5" customHeight="1" x14ac:dyDescent="0.3">
      <c r="B53" s="218">
        <v>50</v>
      </c>
      <c r="C53" s="288" t="s">
        <v>126</v>
      </c>
      <c r="D53" s="304"/>
      <c r="E53" s="290">
        <f t="shared" si="4"/>
        <v>0</v>
      </c>
      <c r="F53" s="239"/>
      <c r="G53" s="291"/>
    </row>
    <row r="54" spans="2:7" ht="19.5" customHeight="1" x14ac:dyDescent="0.3">
      <c r="B54" s="218">
        <v>51</v>
      </c>
      <c r="C54" s="288" t="s">
        <v>127</v>
      </c>
      <c r="D54" s="304"/>
      <c r="E54" s="290">
        <f t="shared" si="4"/>
        <v>0</v>
      </c>
      <c r="F54" s="239"/>
      <c r="G54" s="291"/>
    </row>
    <row r="55" spans="2:7" ht="19.5" customHeight="1" x14ac:dyDescent="0.3">
      <c r="B55" s="218">
        <v>52</v>
      </c>
      <c r="C55" s="288" t="s">
        <v>128</v>
      </c>
      <c r="D55" s="304"/>
      <c r="E55" s="290">
        <f t="shared" si="4"/>
        <v>0</v>
      </c>
      <c r="F55" s="239"/>
      <c r="G55" s="291"/>
    </row>
    <row r="56" spans="2:7" ht="19.5" customHeight="1" x14ac:dyDescent="0.3">
      <c r="B56" s="218">
        <v>53</v>
      </c>
      <c r="C56" s="288" t="s">
        <v>36</v>
      </c>
      <c r="D56" s="304"/>
      <c r="E56" s="290">
        <f t="shared" si="4"/>
        <v>0</v>
      </c>
      <c r="F56" s="239"/>
      <c r="G56" s="291"/>
    </row>
    <row r="57" spans="2:7" ht="19.5" customHeight="1" x14ac:dyDescent="0.3">
      <c r="B57" s="218">
        <v>54</v>
      </c>
      <c r="C57" s="242" t="s">
        <v>686</v>
      </c>
      <c r="D57" s="308"/>
      <c r="E57" s="290">
        <f t="shared" si="4"/>
        <v>0</v>
      </c>
      <c r="F57" s="249"/>
      <c r="G57" s="294"/>
    </row>
    <row r="58" spans="2:7" ht="19.5" customHeight="1" thickBot="1" x14ac:dyDescent="0.35">
      <c r="B58" s="218">
        <v>55</v>
      </c>
      <c r="C58" s="292" t="s">
        <v>31</v>
      </c>
      <c r="D58" s="293"/>
      <c r="E58" s="311">
        <f t="shared" si="4"/>
        <v>0</v>
      </c>
      <c r="F58" s="249"/>
      <c r="G58" s="294"/>
    </row>
    <row r="59" spans="2:7" ht="31.8" customHeight="1" thickBot="1" x14ac:dyDescent="0.35">
      <c r="B59" s="218">
        <v>56</v>
      </c>
      <c r="C59" s="312" t="s">
        <v>681</v>
      </c>
      <c r="D59" s="313" t="str">
        <f>IF(AND('CUADRO 1'!D12=0,E59&gt;0),"**",(IF(AND('CUADRO 1'!D12&gt;0,E59=0),"/++/","")))</f>
        <v/>
      </c>
      <c r="E59" s="314">
        <f t="shared" si="4"/>
        <v>0</v>
      </c>
      <c r="F59" s="315"/>
      <c r="G59" s="316"/>
    </row>
    <row r="60" spans="2:7" ht="19.5" customHeight="1" thickTop="1" x14ac:dyDescent="0.3">
      <c r="C60" s="317" t="str">
        <f>IF(D5="|**|","|**| El Cuadro 5 no tiene información.","")</f>
        <v/>
      </c>
      <c r="D60" s="318"/>
      <c r="E60" s="319"/>
      <c r="F60" s="320"/>
      <c r="G60" s="320"/>
    </row>
    <row r="61" spans="2:7" ht="25.2" customHeight="1" x14ac:dyDescent="0.3">
      <c r="C61" s="645" t="str">
        <f>IF(OR(D6="*",D11="*",D16="*",D50="*",D39="*"),"*  Los datos del Cuadro 5 son mayores a los reportados en este Cuadro. Recuerde, los datos de este Cuadro pueden ser mayores, en caso de que una persona desempeñe más de un cargo, sino, deben ser iguales a los datos indicados en el Cuadro 5.","")</f>
        <v/>
      </c>
      <c r="D61" s="645"/>
      <c r="E61" s="645"/>
      <c r="F61" s="645"/>
      <c r="G61" s="645"/>
    </row>
    <row r="62" spans="2:7" ht="25.2" customHeight="1" x14ac:dyDescent="0.3">
      <c r="C62" s="645"/>
      <c r="D62" s="645"/>
      <c r="E62" s="645"/>
      <c r="F62" s="645"/>
      <c r="G62" s="645"/>
    </row>
    <row r="63" spans="2:7" ht="19.5" customHeight="1" x14ac:dyDescent="0.3">
      <c r="C63" s="646" t="str">
        <f>IF(D59="**","** Indique los docentes que atienden los Proyectos de Educación Abierta.",IF(D59="/++/","/++/ Indique la matrícula atendida en los Proyectos de Educación Abierta, Cuadro 1.",""))</f>
        <v/>
      </c>
      <c r="D63" s="646"/>
      <c r="E63" s="646"/>
      <c r="F63" s="646"/>
      <c r="G63" s="646"/>
    </row>
    <row r="64" spans="2:7" ht="26.25" customHeight="1" x14ac:dyDescent="0.3">
      <c r="C64" s="271" t="s">
        <v>113</v>
      </c>
      <c r="D64" s="321"/>
      <c r="E64" s="273"/>
      <c r="F64" s="322"/>
      <c r="G64" s="322"/>
    </row>
    <row r="65" spans="2:7" ht="22.8" customHeight="1" x14ac:dyDescent="0.3">
      <c r="B65" s="218">
        <v>57</v>
      </c>
      <c r="C65" s="636"/>
      <c r="D65" s="637"/>
      <c r="E65" s="637"/>
      <c r="F65" s="637"/>
      <c r="G65" s="638"/>
    </row>
    <row r="66" spans="2:7" ht="22.8" customHeight="1" x14ac:dyDescent="0.3">
      <c r="C66" s="639"/>
      <c r="D66" s="640"/>
      <c r="E66" s="640"/>
      <c r="F66" s="640"/>
      <c r="G66" s="641"/>
    </row>
    <row r="67" spans="2:7" ht="22.8" customHeight="1" x14ac:dyDescent="0.3">
      <c r="C67" s="639"/>
      <c r="D67" s="640"/>
      <c r="E67" s="640"/>
      <c r="F67" s="640"/>
      <c r="G67" s="641"/>
    </row>
    <row r="68" spans="2:7" ht="22.8" customHeight="1" x14ac:dyDescent="0.3">
      <c r="C68" s="642"/>
      <c r="D68" s="643"/>
      <c r="E68" s="643"/>
      <c r="F68" s="643"/>
      <c r="G68" s="644"/>
    </row>
  </sheetData>
  <sheetProtection algorithmName="SHA-512" hashValue="I2TM7C1hXye+l6XOEtqW1Pf1ln2yabBc240iCnak+q+KkY1Vbzr8jrb1QsnU8ECjrSjZlSON037vTKNiP5bEug==" saltValue="mJoSMLlLiklN1+uJbiYMTg==" spinCount="100000" sheet="1" objects="1" scenarios="1"/>
  <mergeCells count="3">
    <mergeCell ref="C65:G68"/>
    <mergeCell ref="C61:G62"/>
    <mergeCell ref="C63:G63"/>
  </mergeCells>
  <conditionalFormatting sqref="C61:G62">
    <cfRule type="notContainsBlanks" dxfId="26" priority="2">
      <formula>LEN(TRIM(C61))&gt;0</formula>
    </cfRule>
  </conditionalFormatting>
  <conditionalFormatting sqref="C63:G63">
    <cfRule type="notContainsBlanks" dxfId="25" priority="1">
      <formula>LEN(TRIM(C63))&gt;0</formula>
    </cfRule>
  </conditionalFormatting>
  <conditionalFormatting sqref="E5:G6 E7:E59 F11:G11 F16:G16 F50:G50">
    <cfRule type="cellIs" dxfId="24" priority="5" operator="equal">
      <formula>0</formula>
    </cfRule>
  </conditionalFormatting>
  <conditionalFormatting sqref="E39:G39">
    <cfRule type="cellIs" dxfId="23" priority="3" operator="equal">
      <formula>0</formula>
    </cfRule>
  </conditionalFormatting>
  <dataValidations count="1">
    <dataValidation type="whole" operator="greaterThanOrEqual" allowBlank="1" showInputMessage="1" showErrorMessage="1" sqref="E5:G59" xr:uid="{00000000-0002-0000-0B00-000000000000}">
      <formula1>0</formula1>
    </dataValidation>
  </dataValidations>
  <printOptions horizontalCentered="1" verticalCentered="1"/>
  <pageMargins left="0" right="0.23" top="0.15748031496062992" bottom="0.31496062992125984" header="0.23622047244094491" footer="0.19685039370078741"/>
  <pageSetup scale="55" orientation="portrait" r:id="rId1"/>
  <headerFooter scaleWithDoc="0">
    <oddFooter>&amp;R&amp;"Goudy,Negrita Cursiva"CINDEA&amp;"Goudy,Cursiva",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6">
    <pageSetUpPr fitToPage="1"/>
  </sheetPr>
  <dimension ref="B1:P45"/>
  <sheetViews>
    <sheetView showGridLines="0" showRuler="0" zoomScale="90" zoomScaleNormal="90" zoomScalePageLayoutView="74" workbookViewId="0"/>
  </sheetViews>
  <sheetFormatPr baseColWidth="10" defaultColWidth="11.44140625" defaultRowHeight="13.8" x14ac:dyDescent="0.3"/>
  <cols>
    <col min="1" max="1" width="5.5546875" style="102" customWidth="1"/>
    <col min="2" max="2" width="5.5546875" style="102" hidden="1" customWidth="1"/>
    <col min="3" max="3" width="51.6640625" style="102" customWidth="1"/>
    <col min="4" max="4" width="6.88671875" style="100" customWidth="1"/>
    <col min="5" max="15" width="9.109375" style="102" customWidth="1"/>
    <col min="16" max="16384" width="11.44140625" style="102"/>
  </cols>
  <sheetData>
    <row r="1" spans="2:16" ht="17.399999999999999" x14ac:dyDescent="0.3">
      <c r="C1" s="101" t="s">
        <v>677</v>
      </c>
      <c r="D1" s="213"/>
      <c r="E1" s="214"/>
      <c r="J1" s="103"/>
      <c r="K1" s="103"/>
      <c r="L1" s="103"/>
      <c r="M1" s="206"/>
      <c r="N1" s="206"/>
      <c r="O1" s="206"/>
      <c r="P1" s="206"/>
    </row>
    <row r="2" spans="2:16" ht="17.399999999999999" x14ac:dyDescent="0.3">
      <c r="C2" s="101" t="s">
        <v>1362</v>
      </c>
      <c r="D2" s="21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2:16" ht="21.75" customHeight="1" thickBot="1" x14ac:dyDescent="0.35">
      <c r="C3" s="215" t="s">
        <v>701</v>
      </c>
      <c r="D3" s="216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2:16" s="206" customFormat="1" ht="33.6" customHeight="1" thickTop="1" thickBot="1" x14ac:dyDescent="0.35">
      <c r="B4" s="218">
        <v>1</v>
      </c>
      <c r="C4" s="649" t="s">
        <v>28</v>
      </c>
      <c r="D4" s="650"/>
      <c r="E4" s="219" t="s">
        <v>0</v>
      </c>
      <c r="F4" s="220" t="s">
        <v>2464</v>
      </c>
      <c r="G4" s="220" t="s">
        <v>2465</v>
      </c>
      <c r="H4" s="220" t="s">
        <v>2466</v>
      </c>
      <c r="I4" s="220" t="s">
        <v>2467</v>
      </c>
      <c r="J4" s="220" t="s">
        <v>2468</v>
      </c>
      <c r="K4" s="220" t="s">
        <v>2469</v>
      </c>
      <c r="L4" s="220" t="s">
        <v>2470</v>
      </c>
      <c r="M4" s="220" t="s">
        <v>2471</v>
      </c>
      <c r="N4" s="221" t="s">
        <v>130</v>
      </c>
      <c r="O4" s="222" t="s">
        <v>31</v>
      </c>
    </row>
    <row r="5" spans="2:16" ht="22.5" customHeight="1" thickTop="1" thickBot="1" x14ac:dyDescent="0.35">
      <c r="B5" s="218">
        <v>2</v>
      </c>
      <c r="C5" s="223" t="s">
        <v>1363</v>
      </c>
      <c r="D5" s="224"/>
      <c r="E5" s="225">
        <f>SUM(F5:O5)</f>
        <v>0</v>
      </c>
      <c r="F5" s="226">
        <f>+F6+F29</f>
        <v>0</v>
      </c>
      <c r="G5" s="226">
        <f t="shared" ref="G5:J5" si="0">+G6+G29</f>
        <v>0</v>
      </c>
      <c r="H5" s="226">
        <f t="shared" si="0"/>
        <v>0</v>
      </c>
      <c r="I5" s="226">
        <f t="shared" si="0"/>
        <v>0</v>
      </c>
      <c r="J5" s="226">
        <f t="shared" si="0"/>
        <v>0</v>
      </c>
      <c r="K5" s="227">
        <f t="shared" ref="K5:O5" si="1">+K6+K29</f>
        <v>0</v>
      </c>
      <c r="L5" s="227">
        <f t="shared" si="1"/>
        <v>0</v>
      </c>
      <c r="M5" s="227">
        <f t="shared" si="1"/>
        <v>0</v>
      </c>
      <c r="N5" s="228">
        <f t="shared" si="1"/>
        <v>0</v>
      </c>
      <c r="O5" s="229">
        <f t="shared" si="1"/>
        <v>0</v>
      </c>
    </row>
    <row r="6" spans="2:16" ht="22.5" customHeight="1" x14ac:dyDescent="0.3">
      <c r="B6" s="218">
        <v>3</v>
      </c>
      <c r="C6" s="230" t="s">
        <v>32</v>
      </c>
      <c r="D6" s="231"/>
      <c r="E6" s="232">
        <f>SUM(E7:E28)</f>
        <v>0</v>
      </c>
      <c r="F6" s="233">
        <f>SUM(F7:F28)</f>
        <v>0</v>
      </c>
      <c r="G6" s="233">
        <f>SUM(G7:G28)</f>
        <v>0</v>
      </c>
      <c r="H6" s="233">
        <f t="shared" ref="H6:K6" si="2">SUM(H7:H28)</f>
        <v>0</v>
      </c>
      <c r="I6" s="233">
        <f t="shared" si="2"/>
        <v>0</v>
      </c>
      <c r="J6" s="233">
        <f t="shared" si="2"/>
        <v>0</v>
      </c>
      <c r="K6" s="233">
        <f t="shared" si="2"/>
        <v>0</v>
      </c>
      <c r="L6" s="234">
        <f t="shared" ref="L6:O6" si="3">SUM(L7:L28)</f>
        <v>0</v>
      </c>
      <c r="M6" s="234">
        <f t="shared" si="3"/>
        <v>0</v>
      </c>
      <c r="N6" s="233">
        <f t="shared" si="3"/>
        <v>0</v>
      </c>
      <c r="O6" s="235">
        <f t="shared" si="3"/>
        <v>0</v>
      </c>
    </row>
    <row r="7" spans="2:16" ht="22.5" customHeight="1" x14ac:dyDescent="0.3">
      <c r="B7" s="218">
        <v>4</v>
      </c>
      <c r="C7" s="236" t="s">
        <v>147</v>
      </c>
      <c r="D7" s="237" t="str">
        <f>IF(AND(E7&lt;&gt;'CUADRO 6'!E17),"**","")</f>
        <v/>
      </c>
      <c r="E7" s="238">
        <f t="shared" ref="E7:E28" si="4">SUM(F7:O7)</f>
        <v>0</v>
      </c>
      <c r="F7" s="239"/>
      <c r="G7" s="239"/>
      <c r="H7" s="239"/>
      <c r="I7" s="240"/>
      <c r="J7" s="240"/>
      <c r="K7" s="240"/>
      <c r="L7" s="240"/>
      <c r="M7" s="240"/>
      <c r="N7" s="239"/>
      <c r="O7" s="241"/>
    </row>
    <row r="8" spans="2:16" ht="22.5" customHeight="1" x14ac:dyDescent="0.3">
      <c r="B8" s="218">
        <v>5</v>
      </c>
      <c r="C8" s="242" t="s">
        <v>133</v>
      </c>
      <c r="D8" s="237" t="str">
        <f>IF(AND(E8&lt;&gt;'CUADRO 6'!E18),"**","")</f>
        <v/>
      </c>
      <c r="E8" s="238">
        <f t="shared" si="4"/>
        <v>0</v>
      </c>
      <c r="F8" s="239"/>
      <c r="G8" s="239"/>
      <c r="H8" s="239"/>
      <c r="I8" s="240"/>
      <c r="J8" s="240"/>
      <c r="K8" s="240"/>
      <c r="L8" s="240"/>
      <c r="M8" s="240"/>
      <c r="N8" s="239"/>
      <c r="O8" s="241"/>
    </row>
    <row r="9" spans="2:16" ht="22.5" customHeight="1" x14ac:dyDescent="0.3">
      <c r="B9" s="218">
        <v>6</v>
      </c>
      <c r="C9" s="242" t="s">
        <v>134</v>
      </c>
      <c r="D9" s="237" t="str">
        <f>IF(AND(E9&lt;&gt;'CUADRO 6'!E19),"**","")</f>
        <v/>
      </c>
      <c r="E9" s="238">
        <f t="shared" si="4"/>
        <v>0</v>
      </c>
      <c r="F9" s="239"/>
      <c r="G9" s="239"/>
      <c r="H9" s="239"/>
      <c r="I9" s="240"/>
      <c r="J9" s="240"/>
      <c r="K9" s="240"/>
      <c r="L9" s="240"/>
      <c r="M9" s="240"/>
      <c r="N9" s="239"/>
      <c r="O9" s="241"/>
    </row>
    <row r="10" spans="2:16" ht="22.5" customHeight="1" x14ac:dyDescent="0.3">
      <c r="B10" s="218">
        <v>7</v>
      </c>
      <c r="C10" s="242" t="s">
        <v>135</v>
      </c>
      <c r="D10" s="237" t="str">
        <f>IF(AND(E10&lt;&gt;'CUADRO 6'!E20),"**","")</f>
        <v/>
      </c>
      <c r="E10" s="238">
        <f t="shared" si="4"/>
        <v>0</v>
      </c>
      <c r="F10" s="239"/>
      <c r="G10" s="239"/>
      <c r="H10" s="239"/>
      <c r="I10" s="240"/>
      <c r="J10" s="240"/>
      <c r="K10" s="240"/>
      <c r="L10" s="240"/>
      <c r="M10" s="240"/>
      <c r="N10" s="239"/>
      <c r="O10" s="241"/>
    </row>
    <row r="11" spans="2:16" ht="22.5" customHeight="1" x14ac:dyDescent="0.3">
      <c r="B11" s="218">
        <v>8</v>
      </c>
      <c r="C11" s="242" t="s">
        <v>136</v>
      </c>
      <c r="D11" s="237" t="str">
        <f>IF(AND(E11&lt;&gt;'CUADRO 6'!E21),"**","")</f>
        <v/>
      </c>
      <c r="E11" s="238">
        <f t="shared" si="4"/>
        <v>0</v>
      </c>
      <c r="F11" s="239"/>
      <c r="G11" s="239"/>
      <c r="H11" s="239"/>
      <c r="I11" s="240"/>
      <c r="J11" s="240"/>
      <c r="K11" s="240"/>
      <c r="L11" s="240"/>
      <c r="M11" s="240"/>
      <c r="N11" s="239"/>
      <c r="O11" s="241"/>
    </row>
    <row r="12" spans="2:16" ht="22.5" customHeight="1" x14ac:dyDescent="0.3">
      <c r="B12" s="218">
        <v>9</v>
      </c>
      <c r="C12" s="242" t="s">
        <v>137</v>
      </c>
      <c r="D12" s="237" t="str">
        <f>IF(AND(E12&lt;&gt;'CUADRO 6'!E22),"**","")</f>
        <v/>
      </c>
      <c r="E12" s="238">
        <f t="shared" si="4"/>
        <v>0</v>
      </c>
      <c r="F12" s="239"/>
      <c r="G12" s="239"/>
      <c r="H12" s="239"/>
      <c r="I12" s="243"/>
      <c r="J12" s="243"/>
      <c r="K12" s="243"/>
      <c r="L12" s="243"/>
      <c r="M12" s="243"/>
      <c r="N12" s="239"/>
      <c r="O12" s="241"/>
    </row>
    <row r="13" spans="2:16" ht="22.5" customHeight="1" x14ac:dyDescent="0.3">
      <c r="B13" s="218">
        <v>10</v>
      </c>
      <c r="C13" s="242" t="s">
        <v>138</v>
      </c>
      <c r="D13" s="237" t="str">
        <f>IF(AND(E13&lt;&gt;'CUADRO 6'!E23),"**","")</f>
        <v/>
      </c>
      <c r="E13" s="238">
        <f t="shared" si="4"/>
        <v>0</v>
      </c>
      <c r="F13" s="239"/>
      <c r="G13" s="239"/>
      <c r="H13" s="239"/>
      <c r="I13" s="243"/>
      <c r="J13" s="243"/>
      <c r="K13" s="243"/>
      <c r="L13" s="243"/>
      <c r="M13" s="243"/>
      <c r="N13" s="239"/>
      <c r="O13" s="241"/>
    </row>
    <row r="14" spans="2:16" ht="22.5" customHeight="1" x14ac:dyDescent="0.3">
      <c r="B14" s="218">
        <v>11</v>
      </c>
      <c r="C14" s="242" t="s">
        <v>139</v>
      </c>
      <c r="D14" s="237" t="str">
        <f>IF(AND(E14&lt;&gt;'CUADRO 6'!E24),"**","")</f>
        <v/>
      </c>
      <c r="E14" s="238">
        <f t="shared" si="4"/>
        <v>0</v>
      </c>
      <c r="F14" s="239"/>
      <c r="G14" s="239"/>
      <c r="H14" s="239"/>
      <c r="I14" s="243"/>
      <c r="J14" s="244"/>
      <c r="K14" s="243"/>
      <c r="L14" s="244"/>
      <c r="M14" s="244"/>
      <c r="N14" s="239"/>
      <c r="O14" s="245"/>
    </row>
    <row r="15" spans="2:16" ht="22.5" customHeight="1" x14ac:dyDescent="0.3">
      <c r="B15" s="218">
        <v>12</v>
      </c>
      <c r="C15" s="242" t="s">
        <v>680</v>
      </c>
      <c r="D15" s="237" t="str">
        <f>IF(AND(E15&lt;&gt;'CUADRO 6'!E25),"**","")</f>
        <v/>
      </c>
      <c r="E15" s="238">
        <f t="shared" si="4"/>
        <v>0</v>
      </c>
      <c r="F15" s="239"/>
      <c r="G15" s="239"/>
      <c r="H15" s="239"/>
      <c r="I15" s="243"/>
      <c r="J15" s="244"/>
      <c r="K15" s="243"/>
      <c r="L15" s="244"/>
      <c r="M15" s="244"/>
      <c r="N15" s="239"/>
      <c r="O15" s="245"/>
    </row>
    <row r="16" spans="2:16" ht="22.5" customHeight="1" x14ac:dyDescent="0.3">
      <c r="B16" s="218">
        <v>13</v>
      </c>
      <c r="C16" s="242" t="s">
        <v>33</v>
      </c>
      <c r="D16" s="237" t="str">
        <f>IF(AND(E16&lt;&gt;'CUADRO 6'!E26),"**","")</f>
        <v/>
      </c>
      <c r="E16" s="238">
        <f t="shared" si="4"/>
        <v>0</v>
      </c>
      <c r="F16" s="239"/>
      <c r="G16" s="239"/>
      <c r="H16" s="239"/>
      <c r="I16" s="243"/>
      <c r="J16" s="243"/>
      <c r="K16" s="243"/>
      <c r="L16" s="243"/>
      <c r="M16" s="243"/>
      <c r="N16" s="239"/>
      <c r="O16" s="241"/>
    </row>
    <row r="17" spans="2:15" ht="22.5" customHeight="1" x14ac:dyDescent="0.3">
      <c r="B17" s="218">
        <v>14</v>
      </c>
      <c r="C17" s="242" t="s">
        <v>140</v>
      </c>
      <c r="D17" s="237" t="str">
        <f>IF(AND(E17&lt;&gt;'CUADRO 6'!E27),"**","")</f>
        <v/>
      </c>
      <c r="E17" s="238">
        <f t="shared" si="4"/>
        <v>0</v>
      </c>
      <c r="F17" s="239"/>
      <c r="G17" s="239"/>
      <c r="H17" s="239"/>
      <c r="I17" s="243"/>
      <c r="J17" s="243"/>
      <c r="K17" s="243"/>
      <c r="L17" s="243"/>
      <c r="M17" s="243"/>
      <c r="N17" s="239"/>
      <c r="O17" s="241"/>
    </row>
    <row r="18" spans="2:15" ht="22.5" customHeight="1" x14ac:dyDescent="0.3">
      <c r="B18" s="218">
        <v>15</v>
      </c>
      <c r="C18" s="246" t="s">
        <v>22</v>
      </c>
      <c r="D18" s="237" t="str">
        <f>IF(AND(E18&lt;&gt;'CUADRO 6'!E28),"**","")</f>
        <v/>
      </c>
      <c r="E18" s="238">
        <f t="shared" si="4"/>
        <v>0</v>
      </c>
      <c r="F18" s="239"/>
      <c r="G18" s="239"/>
      <c r="H18" s="239"/>
      <c r="I18" s="243"/>
      <c r="J18" s="244"/>
      <c r="K18" s="243"/>
      <c r="L18" s="244"/>
      <c r="M18" s="244"/>
      <c r="N18" s="239"/>
      <c r="O18" s="245"/>
    </row>
    <row r="19" spans="2:15" ht="22.5" customHeight="1" x14ac:dyDescent="0.3">
      <c r="B19" s="218">
        <v>16</v>
      </c>
      <c r="C19" s="242" t="s">
        <v>23</v>
      </c>
      <c r="D19" s="237" t="str">
        <f>IF(AND(E19&lt;&gt;'CUADRO 6'!E29),"**","")</f>
        <v/>
      </c>
      <c r="E19" s="238">
        <f t="shared" si="4"/>
        <v>0</v>
      </c>
      <c r="F19" s="239"/>
      <c r="G19" s="239"/>
      <c r="H19" s="239"/>
      <c r="I19" s="243"/>
      <c r="J19" s="244"/>
      <c r="K19" s="243"/>
      <c r="L19" s="244"/>
      <c r="M19" s="244"/>
      <c r="N19" s="239"/>
      <c r="O19" s="245"/>
    </row>
    <row r="20" spans="2:15" ht="22.5" customHeight="1" x14ac:dyDescent="0.3">
      <c r="B20" s="218">
        <v>17</v>
      </c>
      <c r="C20" s="246" t="s">
        <v>24</v>
      </c>
      <c r="D20" s="237" t="str">
        <f>IF(AND(E20&lt;&gt;'CUADRO 6'!E30),"**","")</f>
        <v/>
      </c>
      <c r="E20" s="238">
        <f t="shared" si="4"/>
        <v>0</v>
      </c>
      <c r="F20" s="239"/>
      <c r="G20" s="239"/>
      <c r="H20" s="239"/>
      <c r="I20" s="240"/>
      <c r="J20" s="240"/>
      <c r="K20" s="240"/>
      <c r="L20" s="240"/>
      <c r="M20" s="240"/>
      <c r="N20" s="239"/>
      <c r="O20" s="241"/>
    </row>
    <row r="21" spans="2:15" ht="22.5" customHeight="1" x14ac:dyDescent="0.3">
      <c r="B21" s="218">
        <v>18</v>
      </c>
      <c r="C21" s="242" t="s">
        <v>25</v>
      </c>
      <c r="D21" s="237" t="str">
        <f>IF(AND(E21&lt;&gt;'CUADRO 6'!E31),"**","")</f>
        <v/>
      </c>
      <c r="E21" s="238">
        <f t="shared" si="4"/>
        <v>0</v>
      </c>
      <c r="F21" s="239"/>
      <c r="G21" s="239"/>
      <c r="H21" s="239"/>
      <c r="I21" s="240"/>
      <c r="J21" s="240"/>
      <c r="K21" s="240"/>
      <c r="L21" s="240"/>
      <c r="M21" s="240"/>
      <c r="N21" s="239"/>
      <c r="O21" s="241"/>
    </row>
    <row r="22" spans="2:15" ht="22.5" customHeight="1" x14ac:dyDescent="0.3">
      <c r="B22" s="218">
        <v>19</v>
      </c>
      <c r="C22" s="242" t="s">
        <v>37</v>
      </c>
      <c r="D22" s="237" t="str">
        <f>IF(AND(E22&lt;&gt;'CUADRO 6'!E32),"**","")</f>
        <v/>
      </c>
      <c r="E22" s="238">
        <f t="shared" si="4"/>
        <v>0</v>
      </c>
      <c r="F22" s="239"/>
      <c r="G22" s="239"/>
      <c r="H22" s="239"/>
      <c r="I22" s="240"/>
      <c r="J22" s="240"/>
      <c r="K22" s="240"/>
      <c r="L22" s="240"/>
      <c r="M22" s="240"/>
      <c r="N22" s="239"/>
      <c r="O22" s="241"/>
    </row>
    <row r="23" spans="2:15" ht="22.5" customHeight="1" x14ac:dyDescent="0.3">
      <c r="B23" s="218">
        <v>20</v>
      </c>
      <c r="C23" s="242" t="s">
        <v>38</v>
      </c>
      <c r="D23" s="237" t="str">
        <f>IF(AND(E23&lt;&gt;'CUADRO 6'!E33),"**","")</f>
        <v/>
      </c>
      <c r="E23" s="238">
        <f t="shared" si="4"/>
        <v>0</v>
      </c>
      <c r="F23" s="239"/>
      <c r="G23" s="239"/>
      <c r="H23" s="239"/>
      <c r="I23" s="240"/>
      <c r="J23" s="240"/>
      <c r="K23" s="240"/>
      <c r="L23" s="240"/>
      <c r="M23" s="240"/>
      <c r="N23" s="239"/>
      <c r="O23" s="241"/>
    </row>
    <row r="24" spans="2:15" ht="22.5" customHeight="1" x14ac:dyDescent="0.3">
      <c r="B24" s="218">
        <v>21</v>
      </c>
      <c r="C24" s="242" t="s">
        <v>39</v>
      </c>
      <c r="D24" s="237" t="str">
        <f>IF(AND(E24&lt;&gt;'CUADRO 6'!E34),"**","")</f>
        <v/>
      </c>
      <c r="E24" s="238">
        <f t="shared" si="4"/>
        <v>0</v>
      </c>
      <c r="F24" s="239"/>
      <c r="G24" s="239"/>
      <c r="H24" s="239"/>
      <c r="I24" s="240"/>
      <c r="J24" s="240"/>
      <c r="K24" s="240"/>
      <c r="L24" s="240"/>
      <c r="M24" s="240"/>
      <c r="N24" s="239"/>
      <c r="O24" s="241"/>
    </row>
    <row r="25" spans="2:15" ht="22.5" customHeight="1" x14ac:dyDescent="0.3">
      <c r="B25" s="218">
        <v>22</v>
      </c>
      <c r="C25" s="236" t="s">
        <v>729</v>
      </c>
      <c r="D25" s="237" t="str">
        <f>IF(AND(E25&lt;&gt;'CUADRO 6'!E35),"**","")</f>
        <v/>
      </c>
      <c r="E25" s="238">
        <f t="shared" si="4"/>
        <v>0</v>
      </c>
      <c r="F25" s="239"/>
      <c r="G25" s="239"/>
      <c r="H25" s="239"/>
      <c r="I25" s="240"/>
      <c r="J25" s="240"/>
      <c r="K25" s="240"/>
      <c r="L25" s="240"/>
      <c r="M25" s="240"/>
      <c r="N25" s="239"/>
      <c r="O25" s="241"/>
    </row>
    <row r="26" spans="2:15" ht="22.5" customHeight="1" x14ac:dyDescent="0.3">
      <c r="B26" s="218">
        <v>23</v>
      </c>
      <c r="C26" s="236" t="s">
        <v>733</v>
      </c>
      <c r="D26" s="237" t="str">
        <f>IF(AND(E26&lt;&gt;'CUADRO 6'!E36),"**","")</f>
        <v/>
      </c>
      <c r="E26" s="238">
        <f t="shared" ref="E26" si="5">SUM(F26:O26)</f>
        <v>0</v>
      </c>
      <c r="F26" s="239"/>
      <c r="G26" s="239"/>
      <c r="H26" s="239"/>
      <c r="I26" s="240"/>
      <c r="J26" s="240"/>
      <c r="K26" s="240"/>
      <c r="L26" s="240"/>
      <c r="M26" s="240"/>
      <c r="N26" s="239"/>
      <c r="O26" s="241"/>
    </row>
    <row r="27" spans="2:15" ht="22.5" customHeight="1" x14ac:dyDescent="0.3">
      <c r="B27" s="218">
        <v>24</v>
      </c>
      <c r="C27" s="242" t="s">
        <v>700</v>
      </c>
      <c r="D27" s="237" t="str">
        <f>IF(AND(E27&lt;&gt;'CUADRO 6'!E37),"**","")</f>
        <v/>
      </c>
      <c r="E27" s="238">
        <f t="shared" si="4"/>
        <v>0</v>
      </c>
      <c r="F27" s="239"/>
      <c r="G27" s="239"/>
      <c r="H27" s="239"/>
      <c r="I27" s="240"/>
      <c r="J27" s="240"/>
      <c r="K27" s="240"/>
      <c r="L27" s="240"/>
      <c r="M27" s="240"/>
      <c r="N27" s="239"/>
      <c r="O27" s="241"/>
    </row>
    <row r="28" spans="2:15" ht="22.5" customHeight="1" x14ac:dyDescent="0.3">
      <c r="B28" s="218">
        <v>25</v>
      </c>
      <c r="C28" s="246" t="s">
        <v>129</v>
      </c>
      <c r="D28" s="247" t="str">
        <f>IF(AND(E28&lt;&gt;'CUADRO 6'!E38),"**","")</f>
        <v/>
      </c>
      <c r="E28" s="248">
        <f t="shared" si="4"/>
        <v>0</v>
      </c>
      <c r="F28" s="249"/>
      <c r="G28" s="249"/>
      <c r="H28" s="249"/>
      <c r="I28" s="250"/>
      <c r="J28" s="250"/>
      <c r="K28" s="250"/>
      <c r="L28" s="250"/>
      <c r="M28" s="250"/>
      <c r="N28" s="249"/>
      <c r="O28" s="251"/>
    </row>
    <row r="29" spans="2:15" ht="22.5" customHeight="1" x14ac:dyDescent="0.3">
      <c r="B29" s="218">
        <v>26</v>
      </c>
      <c r="C29" s="252" t="s">
        <v>691</v>
      </c>
      <c r="D29" s="253"/>
      <c r="E29" s="254">
        <f>SUM(E30:E39)</f>
        <v>0</v>
      </c>
      <c r="F29" s="255">
        <f>SUM(F30:F39)</f>
        <v>0</v>
      </c>
      <c r="G29" s="255">
        <f t="shared" ref="G29:N29" si="6">SUM(G30:G39)</f>
        <v>0</v>
      </c>
      <c r="H29" s="255">
        <f t="shared" si="6"/>
        <v>0</v>
      </c>
      <c r="I29" s="255">
        <f t="shared" si="6"/>
        <v>0</v>
      </c>
      <c r="J29" s="255">
        <f t="shared" si="6"/>
        <v>0</v>
      </c>
      <c r="K29" s="255">
        <f t="shared" si="6"/>
        <v>0</v>
      </c>
      <c r="L29" s="255">
        <f t="shared" si="6"/>
        <v>0</v>
      </c>
      <c r="M29" s="255">
        <f t="shared" si="6"/>
        <v>0</v>
      </c>
      <c r="N29" s="255">
        <f t="shared" si="6"/>
        <v>0</v>
      </c>
      <c r="O29" s="256">
        <f t="shared" ref="O29" si="7">SUM(O30:O39)</f>
        <v>0</v>
      </c>
    </row>
    <row r="30" spans="2:15" ht="22.5" customHeight="1" x14ac:dyDescent="0.3">
      <c r="B30" s="218">
        <v>27</v>
      </c>
      <c r="C30" s="257" t="s">
        <v>692</v>
      </c>
      <c r="D30" s="237" t="str">
        <f>IF(AND(E30&lt;&gt;'CUADRO 6'!E40),"**","")</f>
        <v/>
      </c>
      <c r="E30" s="258">
        <f t="shared" ref="E30:E39" si="8">SUM(F30:O30)</f>
        <v>0</v>
      </c>
      <c r="F30" s="259"/>
      <c r="G30" s="260"/>
      <c r="H30" s="260"/>
      <c r="I30" s="261"/>
      <c r="J30" s="261"/>
      <c r="K30" s="261"/>
      <c r="L30" s="261"/>
      <c r="M30" s="261"/>
      <c r="N30" s="260"/>
      <c r="O30" s="262"/>
    </row>
    <row r="31" spans="2:15" ht="22.5" customHeight="1" x14ac:dyDescent="0.3">
      <c r="B31" s="218">
        <v>28</v>
      </c>
      <c r="C31" s="246" t="s">
        <v>149</v>
      </c>
      <c r="D31" s="263" t="str">
        <f>IF(AND(E31&lt;&gt;'CUADRO 6'!E41),"**","")</f>
        <v/>
      </c>
      <c r="E31" s="248">
        <f t="shared" si="8"/>
        <v>0</v>
      </c>
      <c r="F31" s="249"/>
      <c r="G31" s="249"/>
      <c r="H31" s="249"/>
      <c r="I31" s="250"/>
      <c r="J31" s="250"/>
      <c r="K31" s="250"/>
      <c r="L31" s="250"/>
      <c r="M31" s="250"/>
      <c r="N31" s="249"/>
      <c r="O31" s="251"/>
    </row>
    <row r="32" spans="2:15" ht="22.5" customHeight="1" x14ac:dyDescent="0.3">
      <c r="B32" s="218">
        <v>29</v>
      </c>
      <c r="C32" s="246" t="s">
        <v>150</v>
      </c>
      <c r="D32" s="263" t="str">
        <f>IF(AND(E32&lt;&gt;'CUADRO 6'!E42),"**","")</f>
        <v/>
      </c>
      <c r="E32" s="248">
        <f t="shared" si="8"/>
        <v>0</v>
      </c>
      <c r="F32" s="249"/>
      <c r="G32" s="249"/>
      <c r="H32" s="249"/>
      <c r="I32" s="250"/>
      <c r="J32" s="250"/>
      <c r="K32" s="250"/>
      <c r="L32" s="250"/>
      <c r="M32" s="250"/>
      <c r="N32" s="249"/>
      <c r="O32" s="251"/>
    </row>
    <row r="33" spans="2:15" ht="22.5" customHeight="1" x14ac:dyDescent="0.3">
      <c r="B33" s="218">
        <v>30</v>
      </c>
      <c r="C33" s="236" t="s">
        <v>762</v>
      </c>
      <c r="D33" s="263" t="str">
        <f>IF(AND(E33&lt;&gt;'CUADRO 6'!E43),"**","")</f>
        <v/>
      </c>
      <c r="E33" s="248">
        <f t="shared" si="8"/>
        <v>0</v>
      </c>
      <c r="F33" s="249"/>
      <c r="G33" s="249"/>
      <c r="H33" s="249"/>
      <c r="I33" s="250"/>
      <c r="J33" s="250"/>
      <c r="K33" s="250"/>
      <c r="L33" s="250"/>
      <c r="M33" s="250"/>
      <c r="N33" s="249"/>
      <c r="O33" s="251"/>
    </row>
    <row r="34" spans="2:15" ht="22.5" customHeight="1" x14ac:dyDescent="0.3">
      <c r="B34" s="218">
        <v>31</v>
      </c>
      <c r="C34" s="246" t="s">
        <v>693</v>
      </c>
      <c r="D34" s="263" t="str">
        <f>IF(AND(E34&lt;&gt;'CUADRO 6'!E44),"**","")</f>
        <v/>
      </c>
      <c r="E34" s="248">
        <f t="shared" si="8"/>
        <v>0</v>
      </c>
      <c r="F34" s="249"/>
      <c r="G34" s="249"/>
      <c r="H34" s="249"/>
      <c r="I34" s="250"/>
      <c r="J34" s="250"/>
      <c r="K34" s="250"/>
      <c r="L34" s="250"/>
      <c r="M34" s="250"/>
      <c r="N34" s="249"/>
      <c r="O34" s="251"/>
    </row>
    <row r="35" spans="2:15" ht="22.5" customHeight="1" x14ac:dyDescent="0.3">
      <c r="B35" s="218">
        <v>32</v>
      </c>
      <c r="C35" s="246" t="s">
        <v>694</v>
      </c>
      <c r="D35" s="263" t="str">
        <f>IF(AND(E35&lt;&gt;'CUADRO 6'!E45),"**","")</f>
        <v/>
      </c>
      <c r="E35" s="248">
        <f t="shared" si="8"/>
        <v>0</v>
      </c>
      <c r="F35" s="249"/>
      <c r="G35" s="249"/>
      <c r="H35" s="249"/>
      <c r="I35" s="250"/>
      <c r="J35" s="250"/>
      <c r="K35" s="250"/>
      <c r="L35" s="250"/>
      <c r="M35" s="250"/>
      <c r="N35" s="249"/>
      <c r="O35" s="251"/>
    </row>
    <row r="36" spans="2:15" ht="22.5" customHeight="1" x14ac:dyDescent="0.3">
      <c r="B36" s="218">
        <v>33</v>
      </c>
      <c r="C36" s="246" t="s">
        <v>155</v>
      </c>
      <c r="D36" s="263" t="str">
        <f>IF(AND(E36&lt;&gt;'CUADRO 6'!E46),"**","")</f>
        <v/>
      </c>
      <c r="E36" s="248">
        <f t="shared" si="8"/>
        <v>0</v>
      </c>
      <c r="F36" s="249"/>
      <c r="G36" s="249"/>
      <c r="H36" s="249"/>
      <c r="I36" s="250"/>
      <c r="J36" s="250"/>
      <c r="K36" s="250"/>
      <c r="L36" s="250"/>
      <c r="M36" s="250"/>
      <c r="N36" s="249"/>
      <c r="O36" s="251"/>
    </row>
    <row r="37" spans="2:15" ht="22.5" customHeight="1" x14ac:dyDescent="0.3">
      <c r="B37" s="218">
        <v>34</v>
      </c>
      <c r="C37" s="246" t="s">
        <v>695</v>
      </c>
      <c r="D37" s="263" t="str">
        <f>IF(AND(E37&lt;&gt;'CUADRO 6'!E47),"**","")</f>
        <v/>
      </c>
      <c r="E37" s="248">
        <f t="shared" si="8"/>
        <v>0</v>
      </c>
      <c r="F37" s="249"/>
      <c r="G37" s="249"/>
      <c r="H37" s="249"/>
      <c r="I37" s="250"/>
      <c r="J37" s="250"/>
      <c r="K37" s="250"/>
      <c r="L37" s="250"/>
      <c r="M37" s="250"/>
      <c r="N37" s="249"/>
      <c r="O37" s="251"/>
    </row>
    <row r="38" spans="2:15" ht="22.5" customHeight="1" x14ac:dyDescent="0.3">
      <c r="B38" s="218">
        <v>35</v>
      </c>
      <c r="C38" s="246" t="s">
        <v>704</v>
      </c>
      <c r="D38" s="263" t="str">
        <f>IF(AND(E38&lt;&gt;'CUADRO 6'!E48),"**","")</f>
        <v/>
      </c>
      <c r="E38" s="248">
        <f t="shared" si="8"/>
        <v>0</v>
      </c>
      <c r="F38" s="249"/>
      <c r="G38" s="249"/>
      <c r="H38" s="249"/>
      <c r="I38" s="250"/>
      <c r="J38" s="250"/>
      <c r="K38" s="250"/>
      <c r="L38" s="250"/>
      <c r="M38" s="250"/>
      <c r="N38" s="249"/>
      <c r="O38" s="251"/>
    </row>
    <row r="39" spans="2:15" ht="22.5" customHeight="1" thickBot="1" x14ac:dyDescent="0.35">
      <c r="B39" s="218">
        <v>36</v>
      </c>
      <c r="C39" s="264" t="s">
        <v>696</v>
      </c>
      <c r="D39" s="265" t="str">
        <f>IF(AND(E39&lt;&gt;'CUADRO 6'!E49),"**","")</f>
        <v/>
      </c>
      <c r="E39" s="266">
        <f t="shared" si="8"/>
        <v>0</v>
      </c>
      <c r="F39" s="267"/>
      <c r="G39" s="267"/>
      <c r="H39" s="267"/>
      <c r="I39" s="268"/>
      <c r="J39" s="268"/>
      <c r="K39" s="268"/>
      <c r="L39" s="268"/>
      <c r="M39" s="268"/>
      <c r="N39" s="267"/>
      <c r="O39" s="269"/>
    </row>
    <row r="40" spans="2:15" s="206" customFormat="1" ht="18.75" customHeight="1" thickTop="1" x14ac:dyDescent="0.3">
      <c r="C40" s="84"/>
      <c r="D40" s="183"/>
      <c r="E40" s="270" t="str">
        <f>IF(OR(E7&lt;&gt;'CUADRO 6'!E17,E8&lt;&gt;'CUADRO 6'!E18,E9&lt;&gt;'CUADRO 6'!E19,E10&lt;&gt;'CUADRO 6'!E20,E11&lt;&gt;'CUADRO 6'!E21,E12&lt;&gt;'CUADRO 6'!E22,E13&lt;&gt;'CUADRO 6'!E23,E14&lt;&gt;'CUADRO 6'!E24,E15&lt;&gt;'CUADRO 6'!E25,E16&lt;&gt;'CUADRO 6'!E26,E17&lt;&gt;'CUADRO 6'!E27,E18&lt;&gt;'CUADRO 6'!E28,E19&lt;&gt;'CUADRO 6'!E29,E20&lt;&gt;'CUADRO 6'!E30,E21&lt;&gt;'CUADRO 6'!E31,E22&lt;&gt;'CUADRO 6'!E32,E23&lt;&gt;'CUADRO 6'!E33,E24&lt;&gt;'CUADRO 6'!E34,E25&lt;&gt;'CUADRO 6'!E35,E26&lt;&gt;'CUADRO 6'!E36,E27&lt;&gt;'CUADRO 6'!E37,E28&lt;&gt;'CUADRO 6'!E38,E30&lt;&gt;'CUADRO 6'!E40,E31&lt;&gt;'CUADRO 6'!E41,E32&lt;&gt;'CUADRO 6'!E42,E33&lt;&gt;'CUADRO 6'!E43,E34&lt;&gt;'CUADRO 6'!E44,E35&lt;&gt;'CUADRO 6'!E45,E36&lt;&gt;'CUADRO 6'!E46,E37&lt;&gt;'CUADRO 6'!E47,E38&lt;&gt;'CUADRO 6'!E48,E39&lt;&gt;'CUADRO 6'!E49),"**","")</f>
        <v/>
      </c>
      <c r="F40" s="647" t="str">
        <f>IF(E40="**","** ¡VERIFICAR!.  La cifra digitada en alguno de los Cargos es diferente a la que se reportó en el Cuadro 6.","")</f>
        <v/>
      </c>
      <c r="G40" s="647"/>
      <c r="H40" s="647"/>
      <c r="I40" s="647"/>
      <c r="J40" s="647"/>
      <c r="K40" s="647"/>
      <c r="L40" s="647"/>
      <c r="M40" s="647"/>
      <c r="N40" s="647"/>
      <c r="O40" s="647"/>
    </row>
    <row r="41" spans="2:15" ht="45.75" customHeight="1" x14ac:dyDescent="0.3">
      <c r="C41" s="271" t="s">
        <v>113</v>
      </c>
      <c r="D41" s="272"/>
      <c r="E41" s="273"/>
      <c r="F41" s="648"/>
      <c r="G41" s="648"/>
      <c r="H41" s="648"/>
      <c r="I41" s="648"/>
      <c r="J41" s="648"/>
      <c r="K41" s="648"/>
      <c r="L41" s="648"/>
      <c r="M41" s="648"/>
      <c r="N41" s="648"/>
      <c r="O41" s="648"/>
    </row>
    <row r="42" spans="2:15" s="189" customFormat="1" ht="22.5" customHeight="1" x14ac:dyDescent="0.3">
      <c r="B42" s="218">
        <v>37</v>
      </c>
      <c r="C42" s="591"/>
      <c r="D42" s="592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3"/>
    </row>
    <row r="43" spans="2:15" s="189" customFormat="1" ht="22.5" customHeight="1" x14ac:dyDescent="0.3">
      <c r="C43" s="594"/>
      <c r="D43" s="595"/>
      <c r="E43" s="595"/>
      <c r="F43" s="595"/>
      <c r="G43" s="595"/>
      <c r="H43" s="595"/>
      <c r="I43" s="595"/>
      <c r="J43" s="595"/>
      <c r="K43" s="595"/>
      <c r="L43" s="595"/>
      <c r="M43" s="595"/>
      <c r="N43" s="595"/>
      <c r="O43" s="596"/>
    </row>
    <row r="44" spans="2:15" s="189" customFormat="1" ht="22.5" customHeight="1" x14ac:dyDescent="0.3">
      <c r="C44" s="594"/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6"/>
    </row>
    <row r="45" spans="2:15" s="189" customFormat="1" ht="22.5" customHeight="1" x14ac:dyDescent="0.3">
      <c r="C45" s="597"/>
      <c r="D45" s="598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9"/>
    </row>
  </sheetData>
  <sheetProtection algorithmName="SHA-512" hashValue="+y2Zz3HF/1Cv8Q04cNp9AtVZUFNIl3kHdGVI5NJrQsWhQHbHJEWRmSm7aU/tocL0rD5aAtQR+kHXhhkadqKXAg==" saltValue="s3N9QUnC+s0NVDztiqXpBQ==" spinCount="100000" sheet="1" objects="1" scenarios="1"/>
  <mergeCells count="3">
    <mergeCell ref="C42:O45"/>
    <mergeCell ref="F40:O41"/>
    <mergeCell ref="C4:D4"/>
  </mergeCells>
  <conditionalFormatting sqref="E6:E28">
    <cfRule type="cellIs" dxfId="22" priority="6" operator="equal">
      <formula>0</formula>
    </cfRule>
  </conditionalFormatting>
  <conditionalFormatting sqref="E5:O5">
    <cfRule type="cellIs" dxfId="21" priority="4" operator="equal">
      <formula>0</formula>
    </cfRule>
  </conditionalFormatting>
  <conditionalFormatting sqref="E29:O29">
    <cfRule type="cellIs" dxfId="20" priority="5" operator="equal">
      <formula>0</formula>
    </cfRule>
  </conditionalFormatting>
  <conditionalFormatting sqref="F6:O6 E30:E39">
    <cfRule type="cellIs" dxfId="19" priority="8" operator="equal">
      <formula>0</formula>
    </cfRule>
  </conditionalFormatting>
  <dataValidations count="1">
    <dataValidation type="whole" operator="greaterThanOrEqual" allowBlank="1" showInputMessage="1" showErrorMessage="1" sqref="E5:O39" xr:uid="{00000000-0002-0000-0C00-000000000000}">
      <formula1>0</formula1>
    </dataValidation>
  </dataValidations>
  <printOptions horizontalCentered="1" verticalCentered="1"/>
  <pageMargins left="0" right="0.38" top="0.15748031496062992" bottom="0.31496062992125984" header="0.23622047244094491" footer="0.19685039370078741"/>
  <pageSetup scale="55" orientation="landscape" r:id="rId1"/>
  <headerFooter scaleWithDoc="0">
    <oddFooter>&amp;R&amp;"Goudy,Negrita Cursiva"CINDEA&amp;"Goudy,Cursiva",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9">
    <pageSetUpPr fitToPage="1"/>
  </sheetPr>
  <dimension ref="B1:J95"/>
  <sheetViews>
    <sheetView showGridLines="0" showRuler="0" zoomScale="90" zoomScaleNormal="90" zoomScaleSheetLayoutView="90" zoomScalePageLayoutView="86" workbookViewId="0">
      <pane ySplit="3" topLeftCell="A4" activePane="bottomLeft" state="frozen"/>
      <selection activeCell="C14" sqref="C14"/>
      <selection pane="bottomLeft" activeCell="F60" sqref="F60"/>
    </sheetView>
  </sheetViews>
  <sheetFormatPr baseColWidth="10" defaultColWidth="11.44140625" defaultRowHeight="13.8" x14ac:dyDescent="0.3"/>
  <cols>
    <col min="1" max="1" width="9.21875" style="102" customWidth="1"/>
    <col min="2" max="2" width="6.77734375" style="187" hidden="1" customWidth="1"/>
    <col min="3" max="3" width="35.88671875" style="188" hidden="1" customWidth="1"/>
    <col min="4" max="4" width="4.6640625" style="191" customWidth="1"/>
    <col min="5" max="5" width="85.109375" style="189" customWidth="1"/>
    <col min="6" max="6" width="15.5546875" style="102" customWidth="1"/>
    <col min="7" max="7" width="52.88671875" style="102" customWidth="1"/>
    <col min="8" max="8" width="11.44140625" style="102"/>
    <col min="9" max="10" width="0" style="102" hidden="1" customWidth="1"/>
    <col min="11" max="16384" width="11.44140625" style="102"/>
  </cols>
  <sheetData>
    <row r="1" spans="2:10" ht="17.399999999999999" x14ac:dyDescent="0.3">
      <c r="D1" s="101" t="s">
        <v>678</v>
      </c>
      <c r="F1" s="189"/>
    </row>
    <row r="2" spans="2:10" ht="41.4" customHeight="1" x14ac:dyDescent="0.3">
      <c r="D2" s="657" t="s">
        <v>2463</v>
      </c>
      <c r="E2" s="657"/>
      <c r="F2" s="657"/>
    </row>
    <row r="3" spans="2:10" ht="17.399999999999999" x14ac:dyDescent="0.3">
      <c r="D3" s="106" t="s">
        <v>701</v>
      </c>
      <c r="E3" s="190"/>
      <c r="F3" s="190"/>
    </row>
    <row r="4" spans="2:10" ht="8.4" customHeight="1" x14ac:dyDescent="0.3">
      <c r="E4" s="104"/>
      <c r="F4" s="192"/>
    </row>
    <row r="5" spans="2:10" ht="18.75" customHeight="1" x14ac:dyDescent="0.25">
      <c r="B5" s="187">
        <v>1</v>
      </c>
      <c r="C5" s="188" t="s">
        <v>1295</v>
      </c>
      <c r="D5" s="193" t="s">
        <v>45</v>
      </c>
      <c r="E5" s="658" t="s">
        <v>774</v>
      </c>
      <c r="F5" s="194"/>
      <c r="G5" s="195" t="str">
        <f>IF(F5="","Responda la pregunta 1","")</f>
        <v>Responda la pregunta 1</v>
      </c>
      <c r="I5" s="196" t="s">
        <v>743</v>
      </c>
      <c r="J5" s="196" t="s">
        <v>743</v>
      </c>
    </row>
    <row r="6" spans="2:10" ht="18.75" customHeight="1" x14ac:dyDescent="0.25">
      <c r="D6" s="193"/>
      <c r="E6" s="658"/>
      <c r="I6" s="196" t="s">
        <v>744</v>
      </c>
      <c r="J6" s="196" t="s">
        <v>744</v>
      </c>
    </row>
    <row r="7" spans="2:10" ht="18.75" customHeight="1" x14ac:dyDescent="0.25">
      <c r="D7" s="193"/>
      <c r="E7" s="658"/>
      <c r="I7" s="196"/>
      <c r="J7" s="100" t="s">
        <v>2456</v>
      </c>
    </row>
    <row r="8" spans="2:10" ht="12" customHeight="1" x14ac:dyDescent="0.25">
      <c r="D8" s="193"/>
      <c r="E8" s="197"/>
      <c r="F8" s="198"/>
      <c r="I8" s="196" t="s">
        <v>717</v>
      </c>
    </row>
    <row r="9" spans="2:10" ht="18.75" customHeight="1" x14ac:dyDescent="0.3">
      <c r="B9" s="187">
        <f>1+B5</f>
        <v>2</v>
      </c>
      <c r="C9" s="188" t="s">
        <v>1296</v>
      </c>
      <c r="D9" s="193" t="s">
        <v>46</v>
      </c>
      <c r="E9" s="199" t="s">
        <v>746</v>
      </c>
    </row>
    <row r="10" spans="2:10" ht="18.75" customHeight="1" x14ac:dyDescent="0.3">
      <c r="B10" s="187">
        <f>+B9+1</f>
        <v>3</v>
      </c>
      <c r="C10" s="188" t="s">
        <v>1296</v>
      </c>
      <c r="D10" s="193"/>
      <c r="E10" s="200" t="s">
        <v>1297</v>
      </c>
      <c r="F10" s="194"/>
      <c r="G10" s="195" t="str">
        <f>IF(F10="","Responda la pregunta","")</f>
        <v>Responda la pregunta</v>
      </c>
    </row>
    <row r="11" spans="2:10" ht="18.75" customHeight="1" x14ac:dyDescent="0.3">
      <c r="B11" s="187">
        <f t="shared" ref="B11:B14" si="0">+B10+1</f>
        <v>4</v>
      </c>
      <c r="C11" s="188" t="s">
        <v>1296</v>
      </c>
      <c r="D11" s="193"/>
      <c r="E11" s="166" t="s">
        <v>1298</v>
      </c>
      <c r="F11" s="194"/>
      <c r="G11" s="195" t="str">
        <f t="shared" ref="G11:G14" si="1">IF(F11="","Responda la pregunta","")</f>
        <v>Responda la pregunta</v>
      </c>
    </row>
    <row r="12" spans="2:10" ht="18.75" customHeight="1" x14ac:dyDescent="0.3">
      <c r="B12" s="187">
        <f t="shared" si="0"/>
        <v>5</v>
      </c>
      <c r="C12" s="188" t="s">
        <v>1296</v>
      </c>
      <c r="D12" s="193"/>
      <c r="E12" s="166" t="s">
        <v>1299</v>
      </c>
      <c r="F12" s="194"/>
      <c r="G12" s="195" t="str">
        <f t="shared" si="1"/>
        <v>Responda la pregunta</v>
      </c>
    </row>
    <row r="13" spans="2:10" ht="18.75" customHeight="1" x14ac:dyDescent="0.3">
      <c r="B13" s="187">
        <f t="shared" si="0"/>
        <v>6</v>
      </c>
      <c r="C13" s="188" t="s">
        <v>1296</v>
      </c>
      <c r="D13" s="193"/>
      <c r="E13" s="166" t="s">
        <v>1300</v>
      </c>
      <c r="F13" s="194"/>
      <c r="G13" s="195" t="str">
        <f t="shared" si="1"/>
        <v>Responda la pregunta</v>
      </c>
    </row>
    <row r="14" spans="2:10" ht="18.600000000000001" customHeight="1" x14ac:dyDescent="0.3">
      <c r="B14" s="187">
        <f t="shared" si="0"/>
        <v>7</v>
      </c>
      <c r="C14" s="188" t="s">
        <v>1296</v>
      </c>
      <c r="D14" s="193"/>
      <c r="E14" s="166" t="s">
        <v>1301</v>
      </c>
      <c r="F14" s="194"/>
      <c r="G14" s="195" t="str">
        <f t="shared" si="1"/>
        <v>Responda la pregunta</v>
      </c>
    </row>
    <row r="15" spans="2:10" ht="12" customHeight="1" x14ac:dyDescent="0.25">
      <c r="D15" s="193"/>
      <c r="E15" s="201"/>
      <c r="F15" s="202"/>
    </row>
    <row r="16" spans="2:10" ht="18.600000000000001" customHeight="1" x14ac:dyDescent="0.3">
      <c r="B16" s="187">
        <v>8</v>
      </c>
      <c r="C16" s="188" t="s">
        <v>1302</v>
      </c>
      <c r="D16" s="193" t="s">
        <v>47</v>
      </c>
      <c r="E16" s="199" t="s">
        <v>1368</v>
      </c>
      <c r="F16" s="194"/>
      <c r="G16" s="195" t="str">
        <f t="shared" ref="G16" si="2">IF(F16="","Responda la pregunta","")</f>
        <v>Responda la pregunta</v>
      </c>
    </row>
    <row r="17" spans="2:7" ht="18.600000000000001" customHeight="1" x14ac:dyDescent="0.25">
      <c r="B17" s="187">
        <v>9</v>
      </c>
      <c r="C17" s="189"/>
      <c r="D17" s="193"/>
      <c r="E17" s="203" t="str">
        <f>IF(F16="Sí","Responda lo que se le solicita en 3.1",IF(F16="No","Seleccione el o los motivos por los que no se ha habilitado (ver punto 3.2):",""))</f>
        <v/>
      </c>
      <c r="F17" s="204"/>
      <c r="G17" s="576" t="str">
        <f>IF(AND($F$18="",$F$16="Sí"),1,"")</f>
        <v/>
      </c>
    </row>
    <row r="18" spans="2:7" ht="18.600000000000001" customHeight="1" x14ac:dyDescent="0.3">
      <c r="B18" s="187">
        <v>10</v>
      </c>
      <c r="C18" s="188" t="s">
        <v>1303</v>
      </c>
      <c r="D18" s="577" t="s">
        <v>1306</v>
      </c>
      <c r="E18" s="578" t="s">
        <v>1304</v>
      </c>
      <c r="F18" s="211"/>
      <c r="G18" s="659" t="str">
        <f>IF(F16="Sí","* Artículo 4 del Reglamento de condiciones para las salas de lactancia materna en los centros de trabajo Nº 41080-MTSS-S","")</f>
        <v/>
      </c>
    </row>
    <row r="19" spans="2:7" ht="18.600000000000001" customHeight="1" x14ac:dyDescent="0.3">
      <c r="B19" s="187">
        <f t="shared" ref="B19:B29" si="3">+B18+1</f>
        <v>11</v>
      </c>
      <c r="C19" s="188" t="s">
        <v>1305</v>
      </c>
      <c r="D19" s="577" t="s">
        <v>2458</v>
      </c>
      <c r="E19" s="578" t="s">
        <v>2487</v>
      </c>
      <c r="G19" s="659"/>
    </row>
    <row r="20" spans="2:7" ht="18.600000000000001" customHeight="1" x14ac:dyDescent="0.3">
      <c r="B20" s="187">
        <f t="shared" si="3"/>
        <v>12</v>
      </c>
      <c r="C20" s="188" t="s">
        <v>1305</v>
      </c>
      <c r="D20" s="577"/>
      <c r="E20" s="579" t="s">
        <v>1307</v>
      </c>
      <c r="F20" s="211"/>
      <c r="G20" s="662" t="str">
        <f>IF(AND(OR(F16="",F16="Sí"),F20="",F21="",F22="",F23=""),"",IF(AND(F16="No",OR(F20="X",F21="X",F22="X",F23="X")),"","Se indicó que NO tiene Sala para Lactancia, debe seleccionar al menos un motivo"))</f>
        <v/>
      </c>
    </row>
    <row r="21" spans="2:7" ht="18.75" customHeight="1" x14ac:dyDescent="0.3">
      <c r="B21" s="187">
        <f t="shared" si="3"/>
        <v>13</v>
      </c>
      <c r="C21" s="188" t="s">
        <v>1305</v>
      </c>
      <c r="D21" s="577"/>
      <c r="E21" s="579" t="s">
        <v>1308</v>
      </c>
      <c r="F21" s="211"/>
      <c r="G21" s="662"/>
    </row>
    <row r="22" spans="2:7" ht="18.75" customHeight="1" x14ac:dyDescent="0.3">
      <c r="B22" s="187">
        <f t="shared" si="3"/>
        <v>14</v>
      </c>
      <c r="C22" s="188" t="s">
        <v>1305</v>
      </c>
      <c r="D22" s="577"/>
      <c r="E22" s="579" t="s">
        <v>1309</v>
      </c>
      <c r="F22" s="211"/>
      <c r="G22" s="660" t="str">
        <f>IF(F16="No","** Artículo 100 del Código de Trabajo, Ley de Fomento a la Lactancia Materna, Reglamento a la Ley de Fomento a la Lactancia Materna, Ley N°7430, Decreto Ejecutivo 24576.","")</f>
        <v/>
      </c>
    </row>
    <row r="23" spans="2:7" ht="18.75" customHeight="1" x14ac:dyDescent="0.3">
      <c r="B23" s="187">
        <f t="shared" si="3"/>
        <v>15</v>
      </c>
      <c r="C23" s="188" t="s">
        <v>1305</v>
      </c>
      <c r="D23" s="577"/>
      <c r="E23" s="579" t="s">
        <v>1310</v>
      </c>
      <c r="F23" s="211"/>
      <c r="G23" s="660"/>
    </row>
    <row r="24" spans="2:7" ht="12" customHeight="1" x14ac:dyDescent="0.25">
      <c r="D24" s="193"/>
      <c r="E24" s="205"/>
      <c r="F24" s="200"/>
      <c r="G24" s="580"/>
    </row>
    <row r="25" spans="2:7" ht="18.75" customHeight="1" x14ac:dyDescent="0.3">
      <c r="B25" s="187">
        <v>16</v>
      </c>
      <c r="C25" s="188" t="s">
        <v>1311</v>
      </c>
      <c r="D25" s="193" t="s">
        <v>48</v>
      </c>
      <c r="E25" s="199" t="s">
        <v>778</v>
      </c>
    </row>
    <row r="26" spans="2:7" ht="18.75" customHeight="1" x14ac:dyDescent="0.3">
      <c r="B26" s="187">
        <f t="shared" si="3"/>
        <v>17</v>
      </c>
      <c r="C26" s="188" t="s">
        <v>1311</v>
      </c>
      <c r="D26" s="193"/>
      <c r="E26" s="200" t="s">
        <v>1312</v>
      </c>
      <c r="F26" s="194"/>
      <c r="G26" s="661" t="str">
        <f>IF(OR(F26="X",F27="X",F28="X",F29="X"),"","Responda la pregunta 4")</f>
        <v>Responda la pregunta 4</v>
      </c>
    </row>
    <row r="27" spans="2:7" ht="18.75" customHeight="1" x14ac:dyDescent="0.3">
      <c r="B27" s="187">
        <f t="shared" si="3"/>
        <v>18</v>
      </c>
      <c r="C27" s="188" t="s">
        <v>1311</v>
      </c>
      <c r="D27" s="193"/>
      <c r="E27" s="200" t="s">
        <v>1313</v>
      </c>
      <c r="F27" s="194"/>
      <c r="G27" s="661"/>
    </row>
    <row r="28" spans="2:7" ht="18.75" customHeight="1" x14ac:dyDescent="0.3">
      <c r="B28" s="187">
        <f t="shared" si="3"/>
        <v>19</v>
      </c>
      <c r="C28" s="188" t="s">
        <v>1311</v>
      </c>
      <c r="D28" s="193"/>
      <c r="E28" s="200" t="s">
        <v>1314</v>
      </c>
      <c r="F28" s="194"/>
      <c r="G28" s="661"/>
    </row>
    <row r="29" spans="2:7" ht="18.75" customHeight="1" x14ac:dyDescent="0.3">
      <c r="B29" s="187">
        <f t="shared" si="3"/>
        <v>20</v>
      </c>
      <c r="C29" s="188" t="s">
        <v>1311</v>
      </c>
      <c r="D29" s="193"/>
      <c r="E29" s="166" t="s">
        <v>1315</v>
      </c>
      <c r="F29" s="194"/>
      <c r="G29" s="661"/>
    </row>
    <row r="30" spans="2:7" ht="12" customHeight="1" x14ac:dyDescent="0.3">
      <c r="D30" s="193"/>
      <c r="E30" s="205"/>
    </row>
    <row r="31" spans="2:7" ht="18.75" customHeight="1" x14ac:dyDescent="0.3">
      <c r="B31" s="187">
        <v>21</v>
      </c>
      <c r="C31" s="188" t="s">
        <v>1316</v>
      </c>
      <c r="D31" s="193" t="s">
        <v>49</v>
      </c>
      <c r="E31" s="199" t="s">
        <v>779</v>
      </c>
    </row>
    <row r="32" spans="2:7" ht="18.75" customHeight="1" x14ac:dyDescent="0.3">
      <c r="B32" s="187">
        <f t="shared" ref="B32:B58" si="4">+B31+1</f>
        <v>22</v>
      </c>
      <c r="C32" s="188" t="s">
        <v>1316</v>
      </c>
      <c r="D32" s="193"/>
      <c r="E32" s="166" t="s">
        <v>1317</v>
      </c>
      <c r="F32" s="194"/>
      <c r="G32" s="661" t="str">
        <f>IF(OR(F32="X",F33="X",F34="X",F35="X",F36="X",F37="X",F38="X",F39="X",F40="X",F41="X",F42="X"),"","Responda la pregunta 5")</f>
        <v>Responda la pregunta 5</v>
      </c>
    </row>
    <row r="33" spans="2:7" ht="18.75" customHeight="1" x14ac:dyDescent="0.3">
      <c r="B33" s="187">
        <f t="shared" si="4"/>
        <v>23</v>
      </c>
      <c r="C33" s="188" t="s">
        <v>1316</v>
      </c>
      <c r="D33" s="193"/>
      <c r="E33" s="166" t="s">
        <v>1318</v>
      </c>
      <c r="F33" s="194"/>
      <c r="G33" s="661"/>
    </row>
    <row r="34" spans="2:7" ht="18.75" customHeight="1" x14ac:dyDescent="0.3">
      <c r="B34" s="187">
        <f t="shared" si="4"/>
        <v>24</v>
      </c>
      <c r="C34" s="188" t="s">
        <v>1316</v>
      </c>
      <c r="D34" s="193"/>
      <c r="E34" s="166" t="s">
        <v>1319</v>
      </c>
      <c r="F34" s="194"/>
      <c r="G34" s="661"/>
    </row>
    <row r="35" spans="2:7" ht="18.75" customHeight="1" x14ac:dyDescent="0.3">
      <c r="B35" s="187">
        <f t="shared" si="4"/>
        <v>25</v>
      </c>
      <c r="C35" s="188" t="s">
        <v>1316</v>
      </c>
      <c r="D35" s="193"/>
      <c r="E35" s="166" t="s">
        <v>1320</v>
      </c>
      <c r="F35" s="194"/>
      <c r="G35" s="661"/>
    </row>
    <row r="36" spans="2:7" ht="18.75" customHeight="1" x14ac:dyDescent="0.3">
      <c r="B36" s="187">
        <f t="shared" si="4"/>
        <v>26</v>
      </c>
      <c r="C36" s="188" t="s">
        <v>1316</v>
      </c>
      <c r="D36" s="193"/>
      <c r="E36" s="166" t="s">
        <v>1321</v>
      </c>
      <c r="F36" s="194"/>
    </row>
    <row r="37" spans="2:7" ht="18.75" customHeight="1" x14ac:dyDescent="0.3">
      <c r="B37" s="187">
        <f t="shared" si="4"/>
        <v>27</v>
      </c>
      <c r="C37" s="188" t="s">
        <v>1316</v>
      </c>
      <c r="D37" s="193"/>
      <c r="E37" s="166" t="s">
        <v>1322</v>
      </c>
      <c r="F37" s="194"/>
    </row>
    <row r="38" spans="2:7" ht="18.75" customHeight="1" x14ac:dyDescent="0.3">
      <c r="B38" s="187">
        <f t="shared" si="4"/>
        <v>28</v>
      </c>
      <c r="C38" s="188" t="s">
        <v>1316</v>
      </c>
      <c r="D38" s="193"/>
      <c r="E38" s="166" t="s">
        <v>765</v>
      </c>
      <c r="F38" s="194"/>
    </row>
    <row r="39" spans="2:7" ht="18.75" customHeight="1" x14ac:dyDescent="0.3">
      <c r="B39" s="187">
        <f t="shared" si="4"/>
        <v>29</v>
      </c>
      <c r="C39" s="188" t="s">
        <v>1316</v>
      </c>
      <c r="D39" s="193"/>
      <c r="E39" s="166" t="s">
        <v>748</v>
      </c>
      <c r="F39" s="194"/>
    </row>
    <row r="40" spans="2:7" ht="18.75" customHeight="1" x14ac:dyDescent="0.3">
      <c r="B40" s="187">
        <f t="shared" si="4"/>
        <v>30</v>
      </c>
      <c r="C40" s="188" t="s">
        <v>1316</v>
      </c>
      <c r="D40" s="193"/>
      <c r="E40" s="166" t="s">
        <v>1323</v>
      </c>
      <c r="F40" s="194"/>
    </row>
    <row r="41" spans="2:7" ht="18.75" customHeight="1" x14ac:dyDescent="0.3">
      <c r="B41" s="187">
        <f t="shared" si="4"/>
        <v>31</v>
      </c>
      <c r="C41" s="188" t="s">
        <v>1316</v>
      </c>
      <c r="D41" s="193"/>
      <c r="E41" s="166" t="s">
        <v>1324</v>
      </c>
      <c r="F41" s="194"/>
    </row>
    <row r="42" spans="2:7" ht="18.75" customHeight="1" x14ac:dyDescent="0.3">
      <c r="B42" s="187">
        <f t="shared" si="4"/>
        <v>32</v>
      </c>
      <c r="C42" s="188" t="s">
        <v>1316</v>
      </c>
      <c r="D42" s="193"/>
      <c r="E42" s="166" t="s">
        <v>102</v>
      </c>
      <c r="F42" s="194"/>
    </row>
    <row r="43" spans="2:7" ht="12" customHeight="1" x14ac:dyDescent="0.3">
      <c r="D43" s="193"/>
      <c r="E43" s="205"/>
      <c r="F43" s="206"/>
    </row>
    <row r="44" spans="2:7" ht="18.75" customHeight="1" x14ac:dyDescent="0.3">
      <c r="B44" s="187">
        <v>33</v>
      </c>
      <c r="C44" s="188" t="s">
        <v>1325</v>
      </c>
      <c r="D44" s="193" t="s">
        <v>50</v>
      </c>
      <c r="E44" s="199" t="s">
        <v>103</v>
      </c>
      <c r="F44" s="206"/>
    </row>
    <row r="45" spans="2:7" ht="18.75" customHeight="1" x14ac:dyDescent="0.3">
      <c r="B45" s="187">
        <f t="shared" si="4"/>
        <v>34</v>
      </c>
      <c r="C45" s="188" t="s">
        <v>1325</v>
      </c>
      <c r="D45" s="193"/>
      <c r="E45" s="166" t="s">
        <v>1326</v>
      </c>
      <c r="F45" s="194"/>
      <c r="G45" s="661" t="str">
        <f>IF(OR(F45="X",F46="X",F47="X",F48="X",F49="X",F50="X"),"","Responda la pregunta 6")</f>
        <v>Responda la pregunta 6</v>
      </c>
    </row>
    <row r="46" spans="2:7" ht="18.75" customHeight="1" x14ac:dyDescent="0.3">
      <c r="B46" s="187">
        <f t="shared" si="4"/>
        <v>35</v>
      </c>
      <c r="C46" s="188" t="s">
        <v>1325</v>
      </c>
      <c r="D46" s="193"/>
      <c r="E46" s="166" t="s">
        <v>1327</v>
      </c>
      <c r="F46" s="194"/>
      <c r="G46" s="661"/>
    </row>
    <row r="47" spans="2:7" ht="18.75" customHeight="1" x14ac:dyDescent="0.3">
      <c r="B47" s="187">
        <f t="shared" si="4"/>
        <v>36</v>
      </c>
      <c r="C47" s="188" t="s">
        <v>1325</v>
      </c>
      <c r="D47" s="193"/>
      <c r="E47" s="166" t="s">
        <v>1328</v>
      </c>
      <c r="F47" s="194"/>
      <c r="G47" s="661"/>
    </row>
    <row r="48" spans="2:7" ht="18.75" customHeight="1" x14ac:dyDescent="0.3">
      <c r="B48" s="187">
        <f t="shared" si="4"/>
        <v>37</v>
      </c>
      <c r="C48" s="188" t="s">
        <v>1325</v>
      </c>
      <c r="D48" s="193"/>
      <c r="E48" s="166" t="s">
        <v>1329</v>
      </c>
      <c r="F48" s="194"/>
      <c r="G48" s="661"/>
    </row>
    <row r="49" spans="2:7" ht="18.75" customHeight="1" x14ac:dyDescent="0.3">
      <c r="B49" s="187">
        <f t="shared" si="4"/>
        <v>38</v>
      </c>
      <c r="C49" s="188" t="s">
        <v>1325</v>
      </c>
      <c r="D49" s="193"/>
      <c r="E49" s="166" t="s">
        <v>1330</v>
      </c>
      <c r="F49" s="194"/>
    </row>
    <row r="50" spans="2:7" ht="18.75" customHeight="1" x14ac:dyDescent="0.3">
      <c r="B50" s="187">
        <f t="shared" si="4"/>
        <v>39</v>
      </c>
      <c r="C50" s="188" t="s">
        <v>1325</v>
      </c>
      <c r="D50" s="193"/>
      <c r="E50" s="166" t="s">
        <v>102</v>
      </c>
      <c r="F50" s="194"/>
    </row>
    <row r="51" spans="2:7" ht="12" customHeight="1" x14ac:dyDescent="0.3">
      <c r="D51" s="193"/>
      <c r="E51" s="75"/>
      <c r="F51" s="206"/>
    </row>
    <row r="52" spans="2:7" ht="24.6" customHeight="1" x14ac:dyDescent="0.3">
      <c r="B52" s="187">
        <v>40</v>
      </c>
      <c r="C52" s="188" t="s">
        <v>1331</v>
      </c>
      <c r="D52" s="193" t="s">
        <v>51</v>
      </c>
      <c r="E52" s="199" t="s">
        <v>780</v>
      </c>
      <c r="F52" s="206"/>
    </row>
    <row r="53" spans="2:7" ht="18.75" customHeight="1" x14ac:dyDescent="0.3">
      <c r="B53" s="187">
        <f t="shared" si="4"/>
        <v>41</v>
      </c>
      <c r="C53" s="188" t="s">
        <v>1331</v>
      </c>
      <c r="D53" s="193"/>
      <c r="E53" s="166" t="s">
        <v>1332</v>
      </c>
      <c r="F53" s="194"/>
      <c r="G53" s="661" t="str">
        <f>IF(OR(F53="X",F54="X",F55="X",F56="X",F57="X",F58="X"),"","Responda la pregunta 7")</f>
        <v>Responda la pregunta 7</v>
      </c>
    </row>
    <row r="54" spans="2:7" ht="18.75" customHeight="1" x14ac:dyDescent="0.3">
      <c r="B54" s="187">
        <f t="shared" si="4"/>
        <v>42</v>
      </c>
      <c r="C54" s="188" t="s">
        <v>1331</v>
      </c>
      <c r="D54" s="193"/>
      <c r="E54" s="166" t="s">
        <v>1333</v>
      </c>
      <c r="F54" s="194"/>
      <c r="G54" s="661"/>
    </row>
    <row r="55" spans="2:7" ht="18.75" customHeight="1" x14ac:dyDescent="0.3">
      <c r="B55" s="187">
        <f t="shared" si="4"/>
        <v>43</v>
      </c>
      <c r="C55" s="188" t="s">
        <v>1331</v>
      </c>
      <c r="D55" s="193"/>
      <c r="E55" s="166" t="s">
        <v>1334</v>
      </c>
      <c r="F55" s="194"/>
      <c r="G55" s="661"/>
    </row>
    <row r="56" spans="2:7" ht="18.75" customHeight="1" x14ac:dyDescent="0.3">
      <c r="B56" s="187">
        <f t="shared" si="4"/>
        <v>44</v>
      </c>
      <c r="C56" s="188" t="s">
        <v>1331</v>
      </c>
      <c r="D56" s="193"/>
      <c r="E56" s="166" t="s">
        <v>1335</v>
      </c>
      <c r="F56" s="194"/>
      <c r="G56" s="661"/>
    </row>
    <row r="57" spans="2:7" ht="18.75" customHeight="1" x14ac:dyDescent="0.3">
      <c r="B57" s="187">
        <f t="shared" si="4"/>
        <v>45</v>
      </c>
      <c r="C57" s="188" t="s">
        <v>1331</v>
      </c>
      <c r="D57" s="193"/>
      <c r="E57" s="166" t="s">
        <v>1336</v>
      </c>
      <c r="F57" s="194"/>
    </row>
    <row r="58" spans="2:7" ht="18.75" customHeight="1" x14ac:dyDescent="0.3">
      <c r="B58" s="187">
        <f t="shared" si="4"/>
        <v>46</v>
      </c>
      <c r="C58" s="188" t="s">
        <v>1331</v>
      </c>
      <c r="D58" s="193"/>
      <c r="E58" s="166" t="s">
        <v>1337</v>
      </c>
      <c r="F58" s="194"/>
    </row>
    <row r="59" spans="2:7" ht="12.6" customHeight="1" x14ac:dyDescent="0.3">
      <c r="D59" s="193"/>
    </row>
    <row r="60" spans="2:7" ht="18.75" customHeight="1" x14ac:dyDescent="0.3">
      <c r="B60" s="187">
        <v>47</v>
      </c>
      <c r="C60" s="188" t="s">
        <v>1338</v>
      </c>
      <c r="D60" s="193" t="s">
        <v>52</v>
      </c>
      <c r="E60" s="199" t="s">
        <v>730</v>
      </c>
      <c r="F60" s="194"/>
      <c r="G60" s="195" t="str">
        <f>IF(F60="","Responda la pregunta 8","")</f>
        <v>Responda la pregunta 8</v>
      </c>
    </row>
    <row r="61" spans="2:7" ht="18.75" customHeight="1" x14ac:dyDescent="0.3">
      <c r="B61" s="187">
        <f>+B60+1</f>
        <v>48</v>
      </c>
      <c r="C61" s="188" t="s">
        <v>1338</v>
      </c>
      <c r="D61" s="193"/>
      <c r="E61" s="207" t="str">
        <f>IF(F60="Sí","Indique nombre y código presupuestario de la institución con la que se comparte","")</f>
        <v/>
      </c>
      <c r="G61" s="208"/>
    </row>
    <row r="62" spans="2:7" ht="18.75" customHeight="1" x14ac:dyDescent="0.3">
      <c r="B62" s="187">
        <f>+B61+1</f>
        <v>49</v>
      </c>
      <c r="C62" s="188" t="s">
        <v>1338</v>
      </c>
      <c r="D62" s="193"/>
      <c r="E62" s="209"/>
      <c r="F62" s="194"/>
      <c r="G62" s="661" t="str">
        <f>IF(F60="No","",IF(AND(F60="Sí",(OR(E62&lt;&gt;"",E63&lt;&gt;"",E64&lt;&gt;"",E65&lt;&gt;""))),"","Se indicó que comparte el edificio, complete lo que se le solicita"))</f>
        <v>Se indicó que comparte el edificio, complete lo que se le solicita</v>
      </c>
    </row>
    <row r="63" spans="2:7" ht="18.75" customHeight="1" x14ac:dyDescent="0.3">
      <c r="B63" s="187">
        <f>+B62+1</f>
        <v>50</v>
      </c>
      <c r="C63" s="188" t="s">
        <v>1338</v>
      </c>
      <c r="D63" s="193"/>
      <c r="E63" s="209"/>
      <c r="F63" s="194"/>
      <c r="G63" s="661"/>
    </row>
    <row r="64" spans="2:7" ht="18.75" customHeight="1" x14ac:dyDescent="0.3">
      <c r="B64" s="187">
        <f>+B63+1</f>
        <v>51</v>
      </c>
      <c r="C64" s="188" t="s">
        <v>1338</v>
      </c>
      <c r="D64" s="193"/>
      <c r="E64" s="209"/>
      <c r="F64" s="194"/>
      <c r="G64" s="661"/>
    </row>
    <row r="65" spans="2:7" ht="18.75" customHeight="1" x14ac:dyDescent="0.3">
      <c r="B65" s="187">
        <f>+B64+1</f>
        <v>52</v>
      </c>
      <c r="C65" s="188" t="s">
        <v>1338</v>
      </c>
      <c r="D65" s="193"/>
      <c r="E65" s="209"/>
      <c r="F65" s="194"/>
      <c r="G65" s="661"/>
    </row>
    <row r="66" spans="2:7" ht="12" customHeight="1" x14ac:dyDescent="0.3">
      <c r="D66" s="193"/>
      <c r="E66" s="210"/>
      <c r="F66" s="211"/>
    </row>
    <row r="67" spans="2:7" ht="18.600000000000001" customHeight="1" x14ac:dyDescent="0.3">
      <c r="D67" s="193"/>
      <c r="E67" s="212" t="s">
        <v>113</v>
      </c>
    </row>
    <row r="68" spans="2:7" ht="18.75" customHeight="1" x14ac:dyDescent="0.3">
      <c r="B68" s="187">
        <v>53</v>
      </c>
      <c r="C68" s="188" t="s">
        <v>1339</v>
      </c>
      <c r="D68" s="193"/>
      <c r="E68" s="651"/>
      <c r="F68" s="652"/>
    </row>
    <row r="69" spans="2:7" ht="18.75" customHeight="1" x14ac:dyDescent="0.3">
      <c r="D69" s="193"/>
      <c r="E69" s="653"/>
      <c r="F69" s="654"/>
    </row>
    <row r="70" spans="2:7" ht="15.6" x14ac:dyDescent="0.3">
      <c r="D70" s="193"/>
      <c r="E70" s="653"/>
      <c r="F70" s="654"/>
    </row>
    <row r="71" spans="2:7" ht="15.6" x14ac:dyDescent="0.3">
      <c r="D71" s="193"/>
      <c r="E71" s="653"/>
      <c r="F71" s="654"/>
    </row>
    <row r="72" spans="2:7" ht="15.6" x14ac:dyDescent="0.3">
      <c r="D72" s="193"/>
      <c r="E72" s="653"/>
      <c r="F72" s="654"/>
    </row>
    <row r="73" spans="2:7" ht="15.6" x14ac:dyDescent="0.3">
      <c r="D73" s="193"/>
      <c r="E73" s="655"/>
      <c r="F73" s="656"/>
    </row>
    <row r="74" spans="2:7" ht="15.6" x14ac:dyDescent="0.3">
      <c r="D74" s="193"/>
    </row>
    <row r="75" spans="2:7" ht="15.6" x14ac:dyDescent="0.3">
      <c r="D75" s="193"/>
    </row>
    <row r="76" spans="2:7" ht="15.6" x14ac:dyDescent="0.3">
      <c r="D76" s="193"/>
    </row>
    <row r="77" spans="2:7" ht="15.6" x14ac:dyDescent="0.3">
      <c r="D77" s="193"/>
    </row>
    <row r="78" spans="2:7" ht="15.6" x14ac:dyDescent="0.3">
      <c r="D78" s="193"/>
    </row>
    <row r="79" spans="2:7" ht="15.6" x14ac:dyDescent="0.3">
      <c r="D79" s="193"/>
    </row>
    <row r="80" spans="2:7" ht="15.6" x14ac:dyDescent="0.3">
      <c r="D80" s="193"/>
    </row>
    <row r="81" spans="4:4" ht="15.6" x14ac:dyDescent="0.3">
      <c r="D81" s="193"/>
    </row>
    <row r="82" spans="4:4" ht="15.6" x14ac:dyDescent="0.3">
      <c r="D82" s="193"/>
    </row>
    <row r="83" spans="4:4" ht="15.6" x14ac:dyDescent="0.3">
      <c r="D83" s="193"/>
    </row>
    <row r="84" spans="4:4" ht="15.6" x14ac:dyDescent="0.3">
      <c r="D84" s="193"/>
    </row>
    <row r="85" spans="4:4" ht="15.6" x14ac:dyDescent="0.3">
      <c r="D85" s="193"/>
    </row>
    <row r="86" spans="4:4" ht="15.6" x14ac:dyDescent="0.3">
      <c r="D86" s="193"/>
    </row>
    <row r="87" spans="4:4" ht="15.6" x14ac:dyDescent="0.3">
      <c r="D87" s="193"/>
    </row>
    <row r="88" spans="4:4" ht="15.6" x14ac:dyDescent="0.3">
      <c r="D88" s="193"/>
    </row>
    <row r="89" spans="4:4" ht="15.6" x14ac:dyDescent="0.3">
      <c r="D89" s="193"/>
    </row>
    <row r="90" spans="4:4" ht="15.6" x14ac:dyDescent="0.3">
      <c r="D90" s="193"/>
    </row>
    <row r="91" spans="4:4" ht="15.6" x14ac:dyDescent="0.3">
      <c r="D91" s="193"/>
    </row>
    <row r="92" spans="4:4" ht="15.6" x14ac:dyDescent="0.3">
      <c r="D92" s="193"/>
    </row>
    <row r="93" spans="4:4" ht="15.6" x14ac:dyDescent="0.3">
      <c r="D93" s="193"/>
    </row>
    <row r="94" spans="4:4" ht="15.6" x14ac:dyDescent="0.3">
      <c r="D94" s="193"/>
    </row>
    <row r="95" spans="4:4" ht="15.6" x14ac:dyDescent="0.3">
      <c r="D95" s="193"/>
    </row>
  </sheetData>
  <sheetProtection algorithmName="SHA-512" hashValue="d8DMBhBPwPBfklFus18mYliZGU9eUaGmT7ypxRTvRsZyaZlWi/XOLTgN4ua0SoTAdZPDSS4MgLtDQLPtVAwrbA==" saltValue="0rVV09QsNU77ye87kn6hMg==" spinCount="100000" sheet="1" objects="1" scenarios="1"/>
  <mergeCells count="11">
    <mergeCell ref="E68:F73"/>
    <mergeCell ref="D2:F2"/>
    <mergeCell ref="E5:E7"/>
    <mergeCell ref="G18:G19"/>
    <mergeCell ref="G22:G23"/>
    <mergeCell ref="G26:G29"/>
    <mergeCell ref="G20:G21"/>
    <mergeCell ref="G32:G35"/>
    <mergeCell ref="G45:G48"/>
    <mergeCell ref="G53:G56"/>
    <mergeCell ref="G62:G65"/>
  </mergeCells>
  <conditionalFormatting sqref="C9:C14">
    <cfRule type="cellIs" dxfId="18" priority="10" operator="equal">
      <formula>"Error!"</formula>
    </cfRule>
  </conditionalFormatting>
  <conditionalFormatting sqref="C25:D29">
    <cfRule type="cellIs" dxfId="17" priority="15" operator="equal">
      <formula>"Error!"</formula>
    </cfRule>
  </conditionalFormatting>
  <conditionalFormatting sqref="C31:D42">
    <cfRule type="cellIs" dxfId="16" priority="14" operator="equal">
      <formula>"Error!"</formula>
    </cfRule>
  </conditionalFormatting>
  <conditionalFormatting sqref="D18:E18">
    <cfRule type="expression" dxfId="15" priority="4">
      <formula>$F$16="Sí"</formula>
    </cfRule>
  </conditionalFormatting>
  <conditionalFormatting sqref="D19:E23">
    <cfRule type="expression" dxfId="14" priority="3">
      <formula>$F$16="No"</formula>
    </cfRule>
  </conditionalFormatting>
  <conditionalFormatting sqref="E9">
    <cfRule type="cellIs" dxfId="13" priority="12" operator="equal">
      <formula>"Error!"</formula>
    </cfRule>
  </conditionalFormatting>
  <conditionalFormatting sqref="E24:E43">
    <cfRule type="cellIs" dxfId="12" priority="7" operator="equal">
      <formula>"Error!"</formula>
    </cfRule>
  </conditionalFormatting>
  <conditionalFormatting sqref="F5">
    <cfRule type="containsBlanks" dxfId="11" priority="13">
      <formula>LEN(TRIM(F5))=0</formula>
    </cfRule>
  </conditionalFormatting>
  <conditionalFormatting sqref="F10:F14">
    <cfRule type="containsBlanks" dxfId="10" priority="8">
      <formula>LEN(TRIM(F10))=0</formula>
    </cfRule>
  </conditionalFormatting>
  <conditionalFormatting sqref="F16">
    <cfRule type="containsBlanks" dxfId="9" priority="6">
      <formula>LEN(TRIM(F16))=0</formula>
    </cfRule>
  </conditionalFormatting>
  <conditionalFormatting sqref="F18">
    <cfRule type="expression" dxfId="8" priority="2">
      <formula>$G$17=1</formula>
    </cfRule>
    <cfRule type="expression" dxfId="7" priority="5">
      <formula>$F$16="Sí"</formula>
    </cfRule>
  </conditionalFormatting>
  <conditionalFormatting sqref="F20:F23">
    <cfRule type="expression" dxfId="6" priority="1">
      <formula>$F$16="No"</formula>
    </cfRule>
  </conditionalFormatting>
  <conditionalFormatting sqref="F60">
    <cfRule type="containsBlanks" dxfId="5" priority="11">
      <formula>LEN(TRIM(F60))=0</formula>
    </cfRule>
  </conditionalFormatting>
  <dataValidations count="2">
    <dataValidation type="list" allowBlank="1" showInputMessage="1" showErrorMessage="1" sqref="F5 F10:F14 F60 F16 F18" xr:uid="{BD64DA6D-BFE7-487D-9CC3-F228421459B5}">
      <formula1>sino</formula1>
    </dataValidation>
    <dataValidation type="list" allowBlank="1" showInputMessage="1" showErrorMessage="1" sqref="F32:F42 F26:F29 F45:F50 F53:F58 F20:F23" xr:uid="{3A79C775-A33A-4468-96D9-B40F359B0C59}">
      <formula1>marca</formula1>
    </dataValidation>
  </dataValidations>
  <printOptions horizontalCentered="1" verticalCentered="1"/>
  <pageMargins left="0.47" right="0.22" top="0.15748031496062992" bottom="0.31496062992125984" header="0.23622047244094491" footer="0.19685039370078741"/>
  <pageSetup scale="57" orientation="portrait" r:id="rId1"/>
  <headerFooter scaleWithDoc="0">
    <oddFooter>&amp;R&amp;"Goudy,Negrita Cursiva"CINDEA&amp;"Goudy,Cursiva",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0">
    <pageSetUpPr fitToPage="1"/>
  </sheetPr>
  <dimension ref="B1:L36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 x14ac:dyDescent="0.3"/>
  <cols>
    <col min="1" max="1" width="9.21875" style="102" customWidth="1"/>
    <col min="2" max="2" width="4.109375" style="151" hidden="1" customWidth="1"/>
    <col min="3" max="3" width="55.77734375" style="102" customWidth="1"/>
    <col min="4" max="4" width="8.44140625" style="102" customWidth="1"/>
    <col min="5" max="6" width="15.77734375" style="102" customWidth="1"/>
    <col min="7" max="7" width="15.88671875" style="102" customWidth="1"/>
    <col min="8" max="11" width="11.44140625" style="102" customWidth="1"/>
    <col min="12" max="12" width="10.21875" style="102" customWidth="1"/>
    <col min="13" max="16384" width="11.44140625" style="102"/>
  </cols>
  <sheetData>
    <row r="1" spans="2:12" ht="17.399999999999999" x14ac:dyDescent="0.3">
      <c r="C1" s="101" t="s">
        <v>736</v>
      </c>
      <c r="E1" s="101"/>
      <c r="H1" s="101"/>
      <c r="K1" s="103"/>
      <c r="L1" s="103"/>
    </row>
    <row r="2" spans="2:12" ht="17.399999999999999" x14ac:dyDescent="0.3">
      <c r="C2" s="101" t="s">
        <v>1364</v>
      </c>
      <c r="E2" s="129"/>
      <c r="F2" s="152"/>
      <c r="G2" s="153"/>
    </row>
    <row r="3" spans="2:12" ht="18" thickBot="1" x14ac:dyDescent="0.35">
      <c r="C3" s="106" t="s">
        <v>701</v>
      </c>
      <c r="E3" s="129"/>
      <c r="F3" s="152"/>
      <c r="G3" s="153"/>
    </row>
    <row r="4" spans="2:12" ht="28.8" thickTop="1" thickBot="1" x14ac:dyDescent="0.35">
      <c r="B4" s="151">
        <v>1</v>
      </c>
      <c r="C4" s="154"/>
      <c r="D4" s="155"/>
      <c r="E4" s="156" t="s">
        <v>131</v>
      </c>
      <c r="F4" s="157" t="s">
        <v>1341</v>
      </c>
    </row>
    <row r="5" spans="2:12" ht="21.6" customHeight="1" thickTop="1" x14ac:dyDescent="0.3">
      <c r="B5" s="151">
        <v>2</v>
      </c>
      <c r="C5" s="158" t="s">
        <v>745</v>
      </c>
      <c r="D5" s="158"/>
      <c r="E5" s="159">
        <f>+E6+E7</f>
        <v>0</v>
      </c>
      <c r="F5" s="160">
        <f>+F6+F7</f>
        <v>0</v>
      </c>
    </row>
    <row r="6" spans="2:12" ht="21.6" customHeight="1" x14ac:dyDescent="0.3">
      <c r="B6" s="151">
        <v>3</v>
      </c>
      <c r="C6" s="161" t="s">
        <v>763</v>
      </c>
      <c r="D6" s="162"/>
      <c r="E6" s="163"/>
      <c r="F6" s="164"/>
      <c r="G6" s="165" t="str">
        <f>IF(AND(OR(E6&gt;0),AND(F6="")),"¿Nada en buen estado?",IF(AND(OR(E6&gt;=0),AND(F6&gt;E6)),"Verifique la cantidad total",""))</f>
        <v/>
      </c>
    </row>
    <row r="7" spans="2:12" ht="21.6" customHeight="1" x14ac:dyDescent="0.3">
      <c r="B7" s="151">
        <v>4</v>
      </c>
      <c r="C7" s="166" t="s">
        <v>682</v>
      </c>
      <c r="D7" s="166"/>
      <c r="E7" s="167">
        <f>+E8+E9+E10</f>
        <v>0</v>
      </c>
      <c r="F7" s="168">
        <f>+F8+F9+F10</f>
        <v>0</v>
      </c>
    </row>
    <row r="8" spans="2:12" ht="21.6" customHeight="1" x14ac:dyDescent="0.3">
      <c r="B8" s="151">
        <v>5</v>
      </c>
      <c r="C8" s="169"/>
      <c r="D8" s="575"/>
      <c r="E8" s="170"/>
      <c r="F8" s="171"/>
      <c r="G8" s="165" t="str">
        <f>IF(AND(OR(E8&gt;0),AND(F8="")),"¿Nada en buen estado?",IF(AND(OR(E8&gt;=0),AND(F8&gt;E8)),"Verifique la cantidad total",""))</f>
        <v/>
      </c>
    </row>
    <row r="9" spans="2:12" ht="21.6" customHeight="1" x14ac:dyDescent="0.3">
      <c r="B9" s="151">
        <v>6</v>
      </c>
      <c r="C9" s="169"/>
      <c r="D9" s="575"/>
      <c r="E9" s="170"/>
      <c r="F9" s="171"/>
      <c r="G9" s="165" t="str">
        <f t="shared" ref="G9:G24" si="0">IF(AND(OR(E9&gt;0),AND(F9="")),"¿Nada en buen estado?",IF(AND(OR(E9&gt;=0),AND(F9&gt;E9)),"Verifique la cantidad total",""))</f>
        <v/>
      </c>
    </row>
    <row r="10" spans="2:12" ht="21.6" customHeight="1" x14ac:dyDescent="0.3">
      <c r="B10" s="151">
        <v>7</v>
      </c>
      <c r="C10" s="169"/>
      <c r="D10" s="575"/>
      <c r="E10" s="170"/>
      <c r="F10" s="171"/>
      <c r="G10" s="165" t="str">
        <f t="shared" si="0"/>
        <v/>
      </c>
    </row>
    <row r="11" spans="2:12" ht="21.6" customHeight="1" x14ac:dyDescent="0.3">
      <c r="B11" s="151">
        <v>8</v>
      </c>
      <c r="C11" s="172" t="s">
        <v>132</v>
      </c>
      <c r="D11" s="172"/>
      <c r="E11" s="170"/>
      <c r="F11" s="173"/>
      <c r="G11" s="165" t="str">
        <f t="shared" si="0"/>
        <v/>
      </c>
    </row>
    <row r="12" spans="2:12" ht="21.6" customHeight="1" x14ac:dyDescent="0.3">
      <c r="B12" s="151">
        <v>9</v>
      </c>
      <c r="C12" s="174" t="s">
        <v>98</v>
      </c>
      <c r="D12" s="174"/>
      <c r="E12" s="170"/>
      <c r="F12" s="173"/>
      <c r="G12" s="165" t="str">
        <f t="shared" si="0"/>
        <v/>
      </c>
    </row>
    <row r="13" spans="2:12" ht="21.6" customHeight="1" x14ac:dyDescent="0.3">
      <c r="B13" s="151">
        <v>10</v>
      </c>
      <c r="C13" s="174" t="s">
        <v>683</v>
      </c>
      <c r="D13" s="174"/>
      <c r="E13" s="170"/>
      <c r="F13" s="173"/>
      <c r="G13" s="165" t="str">
        <f t="shared" si="0"/>
        <v/>
      </c>
    </row>
    <row r="14" spans="2:12" ht="21.6" customHeight="1" x14ac:dyDescent="0.3">
      <c r="B14" s="151">
        <v>11</v>
      </c>
      <c r="C14" s="172" t="s">
        <v>731</v>
      </c>
      <c r="D14" s="172"/>
      <c r="E14" s="170"/>
      <c r="F14" s="173"/>
      <c r="G14" s="165" t="str">
        <f t="shared" si="0"/>
        <v/>
      </c>
    </row>
    <row r="15" spans="2:12" ht="21.6" customHeight="1" x14ac:dyDescent="0.3">
      <c r="B15" s="151">
        <v>12</v>
      </c>
      <c r="C15" s="174" t="s">
        <v>99</v>
      </c>
      <c r="D15" s="174"/>
      <c r="E15" s="170"/>
      <c r="F15" s="173"/>
      <c r="G15" s="165" t="str">
        <f t="shared" si="0"/>
        <v/>
      </c>
    </row>
    <row r="16" spans="2:12" ht="21.6" customHeight="1" x14ac:dyDescent="0.3">
      <c r="B16" s="151">
        <v>13</v>
      </c>
      <c r="C16" s="174" t="s">
        <v>112</v>
      </c>
      <c r="D16" s="174"/>
      <c r="E16" s="170"/>
      <c r="F16" s="173"/>
      <c r="G16" s="165" t="str">
        <f t="shared" si="0"/>
        <v/>
      </c>
    </row>
    <row r="17" spans="2:7" ht="21.6" customHeight="1" x14ac:dyDescent="0.3">
      <c r="B17" s="151">
        <v>14</v>
      </c>
      <c r="C17" s="172" t="s">
        <v>116</v>
      </c>
      <c r="D17" s="175" t="str">
        <f>IF(AND('CUADRO 8'!F10="Sí",OR(E17="",E17=0)),"**",IF(AND(E17&gt;0,OR('CUADRO 10'!F10="No",'CUADRO 10'!F10="")),"/**/",""))</f>
        <v/>
      </c>
      <c r="E17" s="170"/>
      <c r="F17" s="173"/>
      <c r="G17" s="165" t="str">
        <f t="shared" si="0"/>
        <v/>
      </c>
    </row>
    <row r="18" spans="2:7" ht="21.6" customHeight="1" x14ac:dyDescent="0.3">
      <c r="B18" s="151">
        <v>15</v>
      </c>
      <c r="C18" s="174" t="s">
        <v>119</v>
      </c>
      <c r="D18" s="174"/>
      <c r="E18" s="170"/>
      <c r="F18" s="173"/>
      <c r="G18" s="165" t="str">
        <f t="shared" si="0"/>
        <v/>
      </c>
    </row>
    <row r="19" spans="2:7" ht="21.6" customHeight="1" x14ac:dyDescent="0.3">
      <c r="B19" s="151">
        <v>16</v>
      </c>
      <c r="C19" s="174" t="s">
        <v>703</v>
      </c>
      <c r="D19" s="174"/>
      <c r="E19" s="170"/>
      <c r="F19" s="173"/>
      <c r="G19" s="165" t="str">
        <f t="shared" si="0"/>
        <v/>
      </c>
    </row>
    <row r="20" spans="2:7" ht="21.6" customHeight="1" x14ac:dyDescent="0.3">
      <c r="B20" s="151">
        <v>17</v>
      </c>
      <c r="C20" s="174" t="s">
        <v>117</v>
      </c>
      <c r="D20" s="174"/>
      <c r="E20" s="170"/>
      <c r="F20" s="173"/>
      <c r="G20" s="165" t="str">
        <f t="shared" si="0"/>
        <v/>
      </c>
    </row>
    <row r="21" spans="2:7" ht="21.6" customHeight="1" x14ac:dyDescent="0.3">
      <c r="B21" s="151">
        <v>18</v>
      </c>
      <c r="C21" s="174" t="s">
        <v>118</v>
      </c>
      <c r="D21" s="174"/>
      <c r="E21" s="170"/>
      <c r="F21" s="173"/>
      <c r="G21" s="165" t="str">
        <f t="shared" si="0"/>
        <v/>
      </c>
    </row>
    <row r="22" spans="2:7" ht="21.6" customHeight="1" x14ac:dyDescent="0.3">
      <c r="B22" s="151">
        <v>19</v>
      </c>
      <c r="C22" s="174" t="s">
        <v>687</v>
      </c>
      <c r="D22" s="174"/>
      <c r="E22" s="170"/>
      <c r="F22" s="173"/>
      <c r="G22" s="165" t="str">
        <f t="shared" si="0"/>
        <v/>
      </c>
    </row>
    <row r="23" spans="2:7" ht="21.6" customHeight="1" x14ac:dyDescent="0.3">
      <c r="B23" s="151">
        <v>20</v>
      </c>
      <c r="C23" s="176" t="s">
        <v>1342</v>
      </c>
      <c r="D23" s="177" t="str">
        <f>IF(AND('CUADRO 8'!F16="Sí",OR(E23="",E23=0)),"***",IF(AND(E23&gt;0,OR('CUADRO 8'!F16="No",'CUADRO 8'!F16="")),"++",""))</f>
        <v/>
      </c>
      <c r="E23" s="178"/>
      <c r="F23" s="179"/>
      <c r="G23" s="165" t="str">
        <f t="shared" si="0"/>
        <v/>
      </c>
    </row>
    <row r="24" spans="2:7" ht="21.6" customHeight="1" thickBot="1" x14ac:dyDescent="0.35">
      <c r="B24" s="151">
        <v>21</v>
      </c>
      <c r="C24" s="180" t="s">
        <v>747</v>
      </c>
      <c r="D24" s="180"/>
      <c r="E24" s="181"/>
      <c r="F24" s="182"/>
      <c r="G24" s="165" t="str">
        <f t="shared" si="0"/>
        <v/>
      </c>
    </row>
    <row r="25" spans="2:7" ht="17.399999999999999" customHeight="1" thickTop="1" x14ac:dyDescent="0.3">
      <c r="C25" s="183" t="str">
        <f>IF(D17="**","** En el Cuadro 8 indicó que se cuenta con Servicio de Biblioteca, pero no indica espacio físico en este cuadro.","")</f>
        <v/>
      </c>
      <c r="E25" s="84"/>
      <c r="F25" s="184"/>
      <c r="G25" s="185"/>
    </row>
    <row r="26" spans="2:7" ht="17.399999999999999" customHeight="1" x14ac:dyDescent="0.3">
      <c r="C26" s="183" t="str">
        <f>IF(D17="/**/","/**/ Indicó espacio físico para Biblioteca, pero no indica Servicio de biblioteca en el Cuadro 8.","")</f>
        <v/>
      </c>
      <c r="E26" s="84"/>
      <c r="F26" s="184"/>
      <c r="G26" s="185"/>
    </row>
    <row r="27" spans="2:7" ht="17.399999999999999" customHeight="1" x14ac:dyDescent="0.3">
      <c r="C27" s="183" t="str">
        <f>IF(D23="***","*** Indicó que cuentan con Sala de Lactancia en el Cuadro 8, pero no indica espacio físico.",(IF(D23="++","++ Indicó datos en espacio físico, pero en el Cuadro 8, seleccionó la opción No o la dejó en blanco.","")))</f>
        <v/>
      </c>
    </row>
    <row r="29" spans="2:7" ht="15.6" x14ac:dyDescent="0.3">
      <c r="B29" s="186"/>
      <c r="C29" s="128" t="s">
        <v>113</v>
      </c>
    </row>
    <row r="30" spans="2:7" x14ac:dyDescent="0.3">
      <c r="B30" s="151">
        <v>22</v>
      </c>
      <c r="C30" s="651"/>
      <c r="D30" s="663"/>
      <c r="E30" s="663"/>
      <c r="F30" s="652"/>
    </row>
    <row r="31" spans="2:7" x14ac:dyDescent="0.3">
      <c r="C31" s="653"/>
      <c r="D31" s="664"/>
      <c r="E31" s="664"/>
      <c r="F31" s="654"/>
    </row>
    <row r="32" spans="2:7" x14ac:dyDescent="0.3">
      <c r="C32" s="653"/>
      <c r="D32" s="664"/>
      <c r="E32" s="664"/>
      <c r="F32" s="654"/>
    </row>
    <row r="33" spans="3:6" x14ac:dyDescent="0.3">
      <c r="C33" s="653"/>
      <c r="D33" s="664"/>
      <c r="E33" s="664"/>
      <c r="F33" s="654"/>
    </row>
    <row r="34" spans="3:6" x14ac:dyDescent="0.3">
      <c r="C34" s="653"/>
      <c r="D34" s="664"/>
      <c r="E34" s="664"/>
      <c r="F34" s="654"/>
    </row>
    <row r="35" spans="3:6" x14ac:dyDescent="0.3">
      <c r="C35" s="653"/>
      <c r="D35" s="664"/>
      <c r="E35" s="664"/>
      <c r="F35" s="654"/>
    </row>
    <row r="36" spans="3:6" x14ac:dyDescent="0.3">
      <c r="C36" s="655"/>
      <c r="D36" s="665"/>
      <c r="E36" s="665"/>
      <c r="F36" s="656"/>
    </row>
  </sheetData>
  <sheetProtection algorithmName="SHA-512" hashValue="c+IgTh+0AiYXRditbhFdoahSNWG0783jgvIxIY5UoHCqrZ4jiTlngXgvNPI3kmT70hgH9nsfyKghiguTKKBrpw==" saltValue="Gne78roaW2RhBBrYQbf6mg==" spinCount="100000" sheet="1" objects="1" scenarios="1"/>
  <mergeCells count="1">
    <mergeCell ref="C30:F36"/>
  </mergeCells>
  <conditionalFormatting sqref="E5:F5">
    <cfRule type="cellIs" dxfId="4" priority="2" operator="equal">
      <formula>0</formula>
    </cfRule>
  </conditionalFormatting>
  <conditionalFormatting sqref="E7:F7">
    <cfRule type="cellIs" dxfId="3" priority="3" operator="equal">
      <formula>0</formula>
    </cfRule>
  </conditionalFormatting>
  <conditionalFormatting sqref="G6 G8:G24">
    <cfRule type="cellIs" dxfId="2" priority="1" operator="equal">
      <formula>"Error!"</formula>
    </cfRule>
  </conditionalFormatting>
  <dataValidations count="1">
    <dataValidation type="whole" operator="greaterThanOrEqual" allowBlank="1" showInputMessage="1" showErrorMessage="1" sqref="F25:G26 E5:F24" xr:uid="{40E6993B-4B0B-4064-9D1C-8001A8D84662}">
      <formula1>0</formula1>
    </dataValidation>
  </dataValidations>
  <printOptions horizontalCentered="1" verticalCentered="1"/>
  <pageMargins left="0.35" right="0.34" top="0.15748031496062992" bottom="0.31496062992125984" header="0.23622047244094491" footer="0.19685039370078741"/>
  <pageSetup scale="79" orientation="landscape" r:id="rId1"/>
  <headerFooter scaleWithDoc="0">
    <oddFooter>&amp;R&amp;"Goudy,Negrita Cursiva"CINDEA&amp;"Goudy,Cursiva",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A7F7C-57DF-4388-B06A-5F8E262A6428}">
  <sheetPr codeName="Hoja17">
    <pageSetUpPr fitToPage="1"/>
  </sheetPr>
  <dimension ref="B1:G19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 x14ac:dyDescent="0.3"/>
  <cols>
    <col min="1" max="1" width="9.21875" style="102" customWidth="1"/>
    <col min="2" max="2" width="3.21875" style="100" hidden="1" customWidth="1"/>
    <col min="3" max="3" width="43.77734375" style="102" customWidth="1"/>
    <col min="4" max="7" width="15.6640625" style="102" customWidth="1"/>
    <col min="8" max="16384" width="11.44140625" style="102"/>
  </cols>
  <sheetData>
    <row r="1" spans="2:7" ht="17.399999999999999" x14ac:dyDescent="0.3">
      <c r="C1" s="101" t="s">
        <v>1294</v>
      </c>
      <c r="D1" s="101"/>
    </row>
    <row r="2" spans="2:7" ht="17.399999999999999" x14ac:dyDescent="0.3">
      <c r="C2" s="101" t="s">
        <v>1365</v>
      </c>
      <c r="D2" s="129"/>
      <c r="E2" s="129"/>
      <c r="F2" s="129"/>
      <c r="G2" s="130"/>
    </row>
    <row r="3" spans="2:7" ht="18" thickBot="1" x14ac:dyDescent="0.35">
      <c r="C3" s="106" t="s">
        <v>701</v>
      </c>
      <c r="D3" s="129"/>
      <c r="E3" s="129"/>
      <c r="F3" s="129"/>
      <c r="G3" s="130"/>
    </row>
    <row r="4" spans="2:7" ht="31.8" customHeight="1" thickTop="1" x14ac:dyDescent="0.3">
      <c r="B4" s="100">
        <f>+B2+1</f>
        <v>1</v>
      </c>
      <c r="C4" s="666" t="s">
        <v>111</v>
      </c>
      <c r="D4" s="668" t="s">
        <v>110</v>
      </c>
      <c r="E4" s="669"/>
      <c r="F4" s="670" t="s">
        <v>1343</v>
      </c>
      <c r="G4" s="612"/>
    </row>
    <row r="5" spans="2:7" ht="43.2" customHeight="1" thickBot="1" x14ac:dyDescent="0.35">
      <c r="B5" s="100">
        <f t="shared" ref="B5:B9" si="0">+B4+1</f>
        <v>2</v>
      </c>
      <c r="C5" s="667"/>
      <c r="D5" s="132" t="s">
        <v>1344</v>
      </c>
      <c r="E5" s="133" t="s">
        <v>105</v>
      </c>
      <c r="F5" s="134" t="s">
        <v>1344</v>
      </c>
      <c r="G5" s="135" t="s">
        <v>105</v>
      </c>
    </row>
    <row r="6" spans="2:7" ht="25.2" customHeight="1" thickTop="1" x14ac:dyDescent="0.3">
      <c r="B6" s="100">
        <f t="shared" si="0"/>
        <v>3</v>
      </c>
      <c r="C6" s="136" t="s">
        <v>106</v>
      </c>
      <c r="D6" s="137">
        <f>SUM(D7:D9)</f>
        <v>0</v>
      </c>
      <c r="E6" s="138">
        <f>SUM(E7:E9)</f>
        <v>0</v>
      </c>
      <c r="F6" s="139">
        <f>SUM(F7:F9)</f>
        <v>0</v>
      </c>
      <c r="G6" s="140">
        <f>SUM(G7:G9)</f>
        <v>0</v>
      </c>
    </row>
    <row r="7" spans="2:7" ht="25.2" customHeight="1" x14ac:dyDescent="0.3">
      <c r="B7" s="100">
        <f t="shared" si="0"/>
        <v>4</v>
      </c>
      <c r="C7" s="141" t="s">
        <v>107</v>
      </c>
      <c r="D7" s="142"/>
      <c r="E7" s="143"/>
      <c r="F7" s="144"/>
      <c r="G7" s="145"/>
    </row>
    <row r="8" spans="2:7" ht="25.2" customHeight="1" x14ac:dyDescent="0.3">
      <c r="B8" s="100">
        <f t="shared" si="0"/>
        <v>5</v>
      </c>
      <c r="C8" s="141" t="s">
        <v>108</v>
      </c>
      <c r="D8" s="142"/>
      <c r="E8" s="143"/>
      <c r="F8" s="144"/>
      <c r="G8" s="145"/>
    </row>
    <row r="9" spans="2:7" ht="25.2" customHeight="1" thickBot="1" x14ac:dyDescent="0.35">
      <c r="B9" s="100">
        <f t="shared" si="0"/>
        <v>6</v>
      </c>
      <c r="C9" s="146" t="s">
        <v>109</v>
      </c>
      <c r="D9" s="147"/>
      <c r="E9" s="148"/>
      <c r="F9" s="149"/>
      <c r="G9" s="150"/>
    </row>
    <row r="10" spans="2:7" ht="14.4" thickTop="1" x14ac:dyDescent="0.3"/>
    <row r="12" spans="2:7" ht="15.6" x14ac:dyDescent="0.3">
      <c r="C12" s="128" t="s">
        <v>113</v>
      </c>
    </row>
    <row r="13" spans="2:7" x14ac:dyDescent="0.3">
      <c r="B13" s="100">
        <v>7</v>
      </c>
      <c r="C13" s="651"/>
      <c r="D13" s="663"/>
      <c r="E13" s="663"/>
      <c r="F13" s="663"/>
      <c r="G13" s="652"/>
    </row>
    <row r="14" spans="2:7" x14ac:dyDescent="0.3">
      <c r="C14" s="653"/>
      <c r="D14" s="664"/>
      <c r="E14" s="664"/>
      <c r="F14" s="664"/>
      <c r="G14" s="654"/>
    </row>
    <row r="15" spans="2:7" x14ac:dyDescent="0.3">
      <c r="C15" s="653"/>
      <c r="D15" s="664"/>
      <c r="E15" s="664"/>
      <c r="F15" s="664"/>
      <c r="G15" s="654"/>
    </row>
    <row r="16" spans="2:7" x14ac:dyDescent="0.3">
      <c r="C16" s="653"/>
      <c r="D16" s="664"/>
      <c r="E16" s="664"/>
      <c r="F16" s="664"/>
      <c r="G16" s="654"/>
    </row>
    <row r="17" spans="3:7" x14ac:dyDescent="0.3">
      <c r="C17" s="653"/>
      <c r="D17" s="664"/>
      <c r="E17" s="664"/>
      <c r="F17" s="664"/>
      <c r="G17" s="654"/>
    </row>
    <row r="18" spans="3:7" x14ac:dyDescent="0.3">
      <c r="C18" s="653"/>
      <c r="D18" s="664"/>
      <c r="E18" s="664"/>
      <c r="F18" s="664"/>
      <c r="G18" s="654"/>
    </row>
    <row r="19" spans="3:7" x14ac:dyDescent="0.3">
      <c r="C19" s="655"/>
      <c r="D19" s="665"/>
      <c r="E19" s="665"/>
      <c r="F19" s="665"/>
      <c r="G19" s="656"/>
    </row>
  </sheetData>
  <sheetProtection algorithmName="SHA-512" hashValue="vMyfu+BOZj3bTuCePzH3e3T2z2/0QRil0yMdl1syPJRyKx158dvZtnUh4oJmLJTkQJPrkYpciMui+385FadwHQ==" saltValue="T8IXpcHf8npsWI8yOiC5yg==" spinCount="100000" sheet="1" objects="1" scenarios="1"/>
  <mergeCells count="4">
    <mergeCell ref="C4:C5"/>
    <mergeCell ref="D4:E4"/>
    <mergeCell ref="F4:G4"/>
    <mergeCell ref="C13:G19"/>
  </mergeCells>
  <conditionalFormatting sqref="D6:G6">
    <cfRule type="cellIs" dxfId="1" priority="1" operator="equal">
      <formula>0</formula>
    </cfRule>
  </conditionalFormatting>
  <dataValidations count="1">
    <dataValidation type="whole" operator="greaterThanOrEqual" allowBlank="1" showInputMessage="1" showErrorMessage="1" sqref="D6:G9" xr:uid="{FDC10409-F412-4559-86A6-E70F27568283}">
      <formula1>0</formula1>
    </dataValidation>
  </dataValidations>
  <printOptions horizontalCentered="1" verticalCentered="1"/>
  <pageMargins left="0.35" right="0.32" top="0.15748031496062992" bottom="0.31496062992125984" header="0.23622047244094491" footer="0.19685039370078741"/>
  <pageSetup orientation="landscape" r:id="rId1"/>
  <headerFooter scaleWithDoc="0">
    <oddFooter>&amp;R&amp;"Goudy,Negrita Cursiva"CINDEA&amp;"Goudy,Cursiva",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D486-A1CE-4AF8-BF06-C3B31E74D781}">
  <sheetPr codeName="Hoja18">
    <pageSetUpPr fitToPage="1"/>
  </sheetPr>
  <dimension ref="B1:M18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 x14ac:dyDescent="0.3"/>
  <cols>
    <col min="1" max="1" width="9.21875" style="102" customWidth="1"/>
    <col min="2" max="2" width="3.21875" style="100" hidden="1" customWidth="1"/>
    <col min="3" max="3" width="42.77734375" style="102" customWidth="1"/>
    <col min="4" max="11" width="13" style="102" customWidth="1"/>
    <col min="12" max="12" width="23.33203125" style="105" customWidth="1"/>
    <col min="13" max="16384" width="11.44140625" style="102"/>
  </cols>
  <sheetData>
    <row r="1" spans="2:13" ht="17.399999999999999" x14ac:dyDescent="0.3">
      <c r="C1" s="101" t="s">
        <v>1340</v>
      </c>
      <c r="D1" s="101"/>
      <c r="H1" s="101"/>
      <c r="K1" s="103"/>
      <c r="L1" s="103"/>
    </row>
    <row r="2" spans="2:13" ht="23.25" customHeight="1" x14ac:dyDescent="0.3">
      <c r="C2" s="101" t="s">
        <v>1366</v>
      </c>
      <c r="D2" s="104"/>
      <c r="H2" s="104"/>
      <c r="I2" s="104"/>
    </row>
    <row r="3" spans="2:13" ht="23.25" customHeight="1" thickBot="1" x14ac:dyDescent="0.35">
      <c r="C3" s="106" t="s">
        <v>701</v>
      </c>
      <c r="D3" s="104"/>
      <c r="H3" s="104"/>
      <c r="I3" s="104"/>
    </row>
    <row r="4" spans="2:13" ht="25.8" customHeight="1" thickTop="1" x14ac:dyDescent="0.3">
      <c r="B4" s="100">
        <v>1</v>
      </c>
      <c r="C4" s="566"/>
      <c r="D4" s="671" t="s">
        <v>0</v>
      </c>
      <c r="E4" s="672"/>
      <c r="F4" s="673" t="s">
        <v>750</v>
      </c>
      <c r="G4" s="674"/>
      <c r="H4" s="675" t="s">
        <v>751</v>
      </c>
      <c r="I4" s="672"/>
      <c r="J4" s="675" t="s">
        <v>752</v>
      </c>
      <c r="K4" s="674"/>
    </row>
    <row r="5" spans="2:13" ht="29.4" customHeight="1" thickBot="1" x14ac:dyDescent="0.35">
      <c r="B5" s="100">
        <v>2</v>
      </c>
      <c r="C5" s="567"/>
      <c r="D5" s="107" t="s">
        <v>0</v>
      </c>
      <c r="E5" s="108" t="s">
        <v>1341</v>
      </c>
      <c r="F5" s="109" t="s">
        <v>0</v>
      </c>
      <c r="G5" s="108" t="s">
        <v>1341</v>
      </c>
      <c r="H5" s="110" t="s">
        <v>0</v>
      </c>
      <c r="I5" s="108" t="s">
        <v>1341</v>
      </c>
      <c r="J5" s="110" t="s">
        <v>0</v>
      </c>
      <c r="K5" s="111" t="s">
        <v>1341</v>
      </c>
    </row>
    <row r="6" spans="2:13" ht="23.4" customHeight="1" thickTop="1" x14ac:dyDescent="0.3">
      <c r="B6" s="100">
        <v>3</v>
      </c>
      <c r="C6" s="112" t="s">
        <v>749</v>
      </c>
      <c r="D6" s="113">
        <f>+F6+H6+J6</f>
        <v>0</v>
      </c>
      <c r="E6" s="114">
        <f>+G6+I6+K6</f>
        <v>0</v>
      </c>
      <c r="F6" s="115"/>
      <c r="G6" s="116"/>
      <c r="H6" s="117"/>
      <c r="I6" s="118"/>
      <c r="J6" s="117"/>
      <c r="K6" s="116"/>
      <c r="L6" s="684" t="str">
        <f>IF(AND(D6&gt;0,E6=0),"¿Nada en buen estado?",IF(OR(G6&gt;F6,I6&gt;H6,K6&gt;J6),"Verifique la cantidad total, se indicó más cantidad en buen estado",""))</f>
        <v/>
      </c>
      <c r="M6" s="684"/>
    </row>
    <row r="7" spans="2:13" ht="23.4" customHeight="1" x14ac:dyDescent="0.3">
      <c r="B7" s="100">
        <v>4</v>
      </c>
      <c r="C7" s="119" t="s">
        <v>101</v>
      </c>
      <c r="D7" s="120">
        <f t="shared" ref="D7:E10" si="0">+F7+H7+J7</f>
        <v>0</v>
      </c>
      <c r="E7" s="121">
        <f t="shared" si="0"/>
        <v>0</v>
      </c>
      <c r="F7" s="122"/>
      <c r="G7" s="123"/>
      <c r="H7" s="124"/>
      <c r="I7" s="125"/>
      <c r="J7" s="124"/>
      <c r="K7" s="123"/>
      <c r="L7" s="684" t="str">
        <f>IF(AND(D7&gt;0,E7=0),"¿Nada en buen estado?",IF(OR(G7&gt;F7,I7&gt;H7,K7&gt;J7),"Verifique la cantidad total, se indicó más cantidad en buen estado",""))</f>
        <v/>
      </c>
      <c r="M7" s="684"/>
    </row>
    <row r="8" spans="2:13" ht="23.4" customHeight="1" x14ac:dyDescent="0.3">
      <c r="B8" s="100">
        <v>5</v>
      </c>
      <c r="C8" s="119" t="s">
        <v>100</v>
      </c>
      <c r="D8" s="120">
        <f t="shared" si="0"/>
        <v>0</v>
      </c>
      <c r="E8" s="121">
        <f t="shared" si="0"/>
        <v>0</v>
      </c>
      <c r="F8" s="122"/>
      <c r="G8" s="123"/>
      <c r="H8" s="124"/>
      <c r="I8" s="125"/>
      <c r="J8" s="124"/>
      <c r="K8" s="123"/>
      <c r="L8" s="684" t="str">
        <f t="shared" ref="L8:L11" si="1">IF(AND(D8&gt;0,E8=0),"¿Nada en buen estado?",IF(OR(G8&gt;F8,I8&gt;H8,K8&gt;J8),"Verifique la cantidad total, se indicó más cantidad en buen estado",""))</f>
        <v/>
      </c>
      <c r="M8" s="684"/>
    </row>
    <row r="9" spans="2:13" ht="23.4" customHeight="1" x14ac:dyDescent="0.3">
      <c r="B9" s="100">
        <v>6</v>
      </c>
      <c r="C9" s="119" t="s">
        <v>766</v>
      </c>
      <c r="D9" s="120">
        <f t="shared" si="0"/>
        <v>0</v>
      </c>
      <c r="E9" s="121">
        <f t="shared" si="0"/>
        <v>0</v>
      </c>
      <c r="F9" s="122"/>
      <c r="G9" s="123"/>
      <c r="H9" s="124"/>
      <c r="I9" s="125"/>
      <c r="J9" s="124"/>
      <c r="K9" s="123"/>
      <c r="L9" s="684" t="str">
        <f t="shared" si="1"/>
        <v/>
      </c>
      <c r="M9" s="684"/>
    </row>
    <row r="10" spans="2:13" ht="23.4" customHeight="1" x14ac:dyDescent="0.3">
      <c r="B10" s="100">
        <v>7</v>
      </c>
      <c r="C10" s="568" t="s">
        <v>768</v>
      </c>
      <c r="D10" s="569">
        <f t="shared" si="0"/>
        <v>0</v>
      </c>
      <c r="E10" s="570">
        <f t="shared" si="0"/>
        <v>0</v>
      </c>
      <c r="F10" s="124"/>
      <c r="G10" s="123"/>
      <c r="H10" s="124"/>
      <c r="I10" s="125"/>
      <c r="J10" s="124"/>
      <c r="K10" s="123"/>
      <c r="L10" s="684" t="str">
        <f t="shared" si="1"/>
        <v/>
      </c>
      <c r="M10" s="684"/>
    </row>
    <row r="11" spans="2:13" ht="23.4" customHeight="1" thickBot="1" x14ac:dyDescent="0.35">
      <c r="B11" s="100">
        <v>8</v>
      </c>
      <c r="C11" s="126" t="s">
        <v>772</v>
      </c>
      <c r="D11" s="571"/>
      <c r="E11" s="127"/>
      <c r="F11" s="683"/>
      <c r="G11" s="683"/>
      <c r="H11" s="683"/>
      <c r="I11" s="683"/>
      <c r="J11" s="683"/>
      <c r="K11" s="683"/>
      <c r="L11" s="684" t="str">
        <f t="shared" si="1"/>
        <v/>
      </c>
      <c r="M11" s="684"/>
    </row>
    <row r="12" spans="2:13" ht="21" customHeight="1" thickTop="1" x14ac:dyDescent="0.3"/>
    <row r="13" spans="2:13" ht="15.6" x14ac:dyDescent="0.3">
      <c r="C13" s="128" t="s">
        <v>113</v>
      </c>
    </row>
    <row r="14" spans="2:13" ht="20.399999999999999" customHeight="1" x14ac:dyDescent="0.3">
      <c r="B14" s="100">
        <v>9</v>
      </c>
      <c r="C14" s="651"/>
      <c r="D14" s="663"/>
      <c r="E14" s="663"/>
      <c r="F14" s="663"/>
      <c r="G14" s="663"/>
      <c r="H14" s="663"/>
      <c r="I14" s="663"/>
      <c r="J14" s="676"/>
      <c r="K14" s="677"/>
    </row>
    <row r="15" spans="2:13" ht="20.399999999999999" customHeight="1" x14ac:dyDescent="0.3">
      <c r="C15" s="653"/>
      <c r="D15" s="664"/>
      <c r="E15" s="664"/>
      <c r="F15" s="664"/>
      <c r="G15" s="664"/>
      <c r="H15" s="664"/>
      <c r="I15" s="664"/>
      <c r="J15" s="678"/>
      <c r="K15" s="679"/>
    </row>
    <row r="16" spans="2:13" ht="20.399999999999999" customHeight="1" x14ac:dyDescent="0.3">
      <c r="C16" s="653"/>
      <c r="D16" s="664"/>
      <c r="E16" s="664"/>
      <c r="F16" s="664"/>
      <c r="G16" s="664"/>
      <c r="H16" s="664"/>
      <c r="I16" s="664"/>
      <c r="J16" s="678"/>
      <c r="K16" s="679"/>
    </row>
    <row r="17" spans="3:11" ht="20.399999999999999" customHeight="1" x14ac:dyDescent="0.3">
      <c r="C17" s="653"/>
      <c r="D17" s="664"/>
      <c r="E17" s="664"/>
      <c r="F17" s="664"/>
      <c r="G17" s="664"/>
      <c r="H17" s="664"/>
      <c r="I17" s="664"/>
      <c r="J17" s="678"/>
      <c r="K17" s="679"/>
    </row>
    <row r="18" spans="3:11" ht="20.399999999999999" customHeight="1" x14ac:dyDescent="0.3">
      <c r="C18" s="680"/>
      <c r="D18" s="681"/>
      <c r="E18" s="681"/>
      <c r="F18" s="681"/>
      <c r="G18" s="681"/>
      <c r="H18" s="681"/>
      <c r="I18" s="681"/>
      <c r="J18" s="681"/>
      <c r="K18" s="682"/>
    </row>
  </sheetData>
  <sheetProtection algorithmName="SHA-512" hashValue="5aSR5llL/snQGz8S1RC9Acw1cmGrhOYuOHrJJRuzFmIiW9y+Tkkqf8aMawWgXhNjwkYqSfp0oxtMmTJm2J38Fw==" saltValue="0g24STAMfPbg7lx3hHcclQ==" spinCount="100000" sheet="1" objects="1" scenarios="1"/>
  <mergeCells count="12">
    <mergeCell ref="L11:M11"/>
    <mergeCell ref="L6:M6"/>
    <mergeCell ref="L7:M7"/>
    <mergeCell ref="L8:M8"/>
    <mergeCell ref="L9:M9"/>
    <mergeCell ref="L10:M10"/>
    <mergeCell ref="D4:E4"/>
    <mergeCell ref="F4:G4"/>
    <mergeCell ref="H4:I4"/>
    <mergeCell ref="J4:K4"/>
    <mergeCell ref="C14:K18"/>
    <mergeCell ref="F11:K11"/>
  </mergeCells>
  <conditionalFormatting sqref="D6:E11 L6:L11">
    <cfRule type="cellIs" dxfId="0" priority="1" operator="equal">
      <formula>0</formula>
    </cfRule>
  </conditionalFormatting>
  <dataValidations count="2">
    <dataValidation type="whole" operator="greaterThanOrEqual" allowBlank="1" showInputMessage="1" showErrorMessage="1" sqref="J22:J24 J26:J28 J18:J20 J9:J11 J14:J16 K8:L28" xr:uid="{AA3A9686-33FC-4E30-9B42-46C48AD59585}">
      <formula1>0</formula1>
    </dataValidation>
    <dataValidation type="list" allowBlank="1" showInputMessage="1" showErrorMessage="1" sqref="D12:D22 D6:D9 D25:D30 D33:D38" xr:uid="{659335FA-951E-4026-ACE1-BA36309236E2}">
      <formula1>marca</formula1>
    </dataValidation>
  </dataValidations>
  <printOptions horizontalCentered="1" verticalCentered="1"/>
  <pageMargins left="0.36" right="0.23" top="0.15748031496062992" bottom="0.31496062992125984" header="0.23622047244094491" footer="0.19685039370078741"/>
  <pageSetup scale="77" orientation="landscape" r:id="rId1"/>
  <headerFooter scaleWithDoc="0">
    <oddFooter>&amp;R&amp;"Goudy,Negrita Cursiva"CINDEA&amp;"Goudy,Cursiva",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F0DD6-12FC-46EB-A7C4-31E30666CB47}">
  <sheetPr codeName="Hoja2">
    <pageSetUpPr fitToPage="1"/>
  </sheetPr>
  <dimension ref="A1:X207"/>
  <sheetViews>
    <sheetView zoomScale="90" zoomScaleNormal="90" workbookViewId="0">
      <pane ySplit="2" topLeftCell="A3" activePane="bottomLeft" state="frozen"/>
      <selection activeCell="B3" sqref="B3"/>
      <selection pane="bottomLeft" activeCell="B3" sqref="B3"/>
    </sheetView>
  </sheetViews>
  <sheetFormatPr baseColWidth="10" defaultRowHeight="14.4" x14ac:dyDescent="0.3"/>
  <cols>
    <col min="1" max="1" width="53.88671875" style="4" bestFit="1" customWidth="1"/>
    <col min="2" max="2" width="10.5546875" style="4" bestFit="1" customWidth="1"/>
    <col min="3" max="3" width="5.88671875" style="4" bestFit="1" customWidth="1"/>
    <col min="4" max="4" width="7.44140625" style="4" bestFit="1" customWidth="1"/>
    <col min="5" max="5" width="6.33203125" style="4" bestFit="1" customWidth="1"/>
    <col min="6" max="6" width="10.6640625" style="4" bestFit="1" customWidth="1"/>
    <col min="7" max="7" width="10.109375" style="4" bestFit="1" customWidth="1"/>
    <col min="8" max="9" width="8.6640625" style="4" bestFit="1" customWidth="1"/>
    <col min="10" max="10" width="10.33203125" style="4" bestFit="1" customWidth="1"/>
    <col min="11" max="11" width="37.44140625" style="4" bestFit="1" customWidth="1"/>
    <col min="12" max="12" width="19.6640625" style="4" bestFit="1" customWidth="1"/>
    <col min="13" max="13" width="8.109375" style="4" bestFit="1" customWidth="1"/>
    <col min="14" max="14" width="10.6640625" style="4" bestFit="1" customWidth="1"/>
    <col min="15" max="15" width="10.109375" style="4" bestFit="1" customWidth="1"/>
    <col min="16" max="16" width="10.44140625" style="4" bestFit="1" customWidth="1"/>
    <col min="17" max="17" width="25.33203125" style="4" bestFit="1" customWidth="1"/>
    <col min="18" max="18" width="11.5546875" style="4" bestFit="1" customWidth="1"/>
    <col min="19" max="19" width="35.6640625" style="4" bestFit="1" customWidth="1"/>
    <col min="20" max="20" width="12.44140625" style="4" bestFit="1" customWidth="1"/>
    <col min="21" max="21" width="11.109375" style="4" customWidth="1"/>
    <col min="22" max="22" width="33" style="4" bestFit="1" customWidth="1"/>
    <col min="23" max="23" width="50.33203125" style="4" bestFit="1" customWidth="1"/>
    <col min="24" max="24" width="12.44140625" style="4" bestFit="1" customWidth="1"/>
    <col min="25" max="16384" width="11.5546875" style="4"/>
  </cols>
  <sheetData>
    <row r="1" spans="1:24" s="1" customFormat="1" x14ac:dyDescent="0.3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</row>
    <row r="2" spans="1:24" x14ac:dyDescent="0.3">
      <c r="A2" s="51" t="s">
        <v>156</v>
      </c>
      <c r="B2" s="51" t="s">
        <v>157</v>
      </c>
      <c r="C2" s="51" t="s">
        <v>158</v>
      </c>
      <c r="D2" s="51" t="s">
        <v>159</v>
      </c>
      <c r="E2" s="51" t="s">
        <v>160</v>
      </c>
      <c r="F2" s="2" t="s">
        <v>688</v>
      </c>
      <c r="G2" s="51" t="s">
        <v>2429</v>
      </c>
      <c r="H2" s="2" t="s">
        <v>161</v>
      </c>
      <c r="I2" s="2" t="s">
        <v>162</v>
      </c>
      <c r="J2" s="51" t="s">
        <v>163</v>
      </c>
      <c r="K2" s="3" t="s">
        <v>164</v>
      </c>
      <c r="L2" s="51" t="s">
        <v>2430</v>
      </c>
      <c r="M2" s="51" t="s">
        <v>165</v>
      </c>
      <c r="N2" s="2" t="s">
        <v>166</v>
      </c>
      <c r="O2" s="2" t="s">
        <v>167</v>
      </c>
      <c r="P2" s="2" t="s">
        <v>168</v>
      </c>
      <c r="Q2" s="51" t="s">
        <v>169</v>
      </c>
      <c r="R2" s="2" t="s">
        <v>170</v>
      </c>
      <c r="S2" s="51" t="s">
        <v>171</v>
      </c>
      <c r="T2" s="51" t="s">
        <v>2431</v>
      </c>
      <c r="U2" s="51" t="s">
        <v>2432</v>
      </c>
      <c r="V2" s="51" t="s">
        <v>172</v>
      </c>
      <c r="W2" s="51" t="s">
        <v>173</v>
      </c>
      <c r="X2" s="2" t="s">
        <v>174</v>
      </c>
    </row>
    <row r="3" spans="1:24" x14ac:dyDescent="0.3">
      <c r="A3" s="50" t="s">
        <v>1654</v>
      </c>
      <c r="B3" s="50" t="s">
        <v>1655</v>
      </c>
      <c r="C3" s="50" t="s">
        <v>1371</v>
      </c>
      <c r="D3" s="50" t="s">
        <v>3</v>
      </c>
      <c r="E3" s="50" t="s">
        <v>2</v>
      </c>
      <c r="F3" s="6" t="str">
        <f t="shared" ref="F3:F66" si="0">CONCATENATE(C3,"-",D3,"-",E3)</f>
        <v>7-02-01</v>
      </c>
      <c r="G3" s="50" t="s">
        <v>1656</v>
      </c>
      <c r="H3" s="6"/>
      <c r="I3" s="6"/>
      <c r="J3" s="50" t="s">
        <v>1657</v>
      </c>
      <c r="K3" s="6" t="s">
        <v>178</v>
      </c>
      <c r="L3" s="50" t="s">
        <v>1515</v>
      </c>
      <c r="M3" s="50" t="s">
        <v>2</v>
      </c>
      <c r="N3" s="5"/>
      <c r="O3" s="5"/>
      <c r="P3" s="5"/>
      <c r="Q3" s="50" t="s">
        <v>1658</v>
      </c>
      <c r="R3" s="5"/>
      <c r="S3" s="50" t="s">
        <v>1659</v>
      </c>
      <c r="T3" s="50">
        <v>27104827</v>
      </c>
      <c r="U3" s="50">
        <v>89281049</v>
      </c>
      <c r="V3" s="50" t="s">
        <v>1660</v>
      </c>
      <c r="W3" s="50" t="s">
        <v>1661</v>
      </c>
      <c r="X3" s="6"/>
    </row>
    <row r="4" spans="1:24" x14ac:dyDescent="0.3">
      <c r="A4" s="50" t="s">
        <v>1896</v>
      </c>
      <c r="B4" s="50" t="s">
        <v>1897</v>
      </c>
      <c r="C4" s="50" t="s">
        <v>176</v>
      </c>
      <c r="D4" s="50" t="s">
        <v>2</v>
      </c>
      <c r="E4" s="50" t="s">
        <v>9</v>
      </c>
      <c r="F4" s="6" t="str">
        <f t="shared" si="0"/>
        <v>1-01-08</v>
      </c>
      <c r="G4" s="50" t="s">
        <v>2369</v>
      </c>
      <c r="H4" s="6"/>
      <c r="I4" s="6"/>
      <c r="J4" s="50" t="s">
        <v>1898</v>
      </c>
      <c r="K4" s="4" t="s">
        <v>178</v>
      </c>
      <c r="L4" s="50" t="s">
        <v>742</v>
      </c>
      <c r="M4" s="50" t="s">
        <v>2</v>
      </c>
      <c r="N4" s="5"/>
      <c r="O4" s="5"/>
      <c r="P4" s="5"/>
      <c r="Q4" s="50" t="s">
        <v>1899</v>
      </c>
      <c r="R4" s="5"/>
      <c r="S4" s="50" t="s">
        <v>1900</v>
      </c>
      <c r="T4" s="50">
        <v>22566748</v>
      </c>
      <c r="U4" s="50">
        <v>22566915</v>
      </c>
      <c r="V4" s="50" t="s">
        <v>1901</v>
      </c>
      <c r="W4" s="50" t="s">
        <v>1902</v>
      </c>
      <c r="X4" s="6"/>
    </row>
    <row r="5" spans="1:24" x14ac:dyDescent="0.3">
      <c r="A5" s="50" t="s">
        <v>2251</v>
      </c>
      <c r="B5" s="50" t="s">
        <v>2252</v>
      </c>
      <c r="C5" s="50" t="s">
        <v>176</v>
      </c>
      <c r="D5" s="50" t="s">
        <v>1374</v>
      </c>
      <c r="E5" s="50" t="s">
        <v>2</v>
      </c>
      <c r="F5" s="6" t="str">
        <f t="shared" si="0"/>
        <v>1-09-01</v>
      </c>
      <c r="G5" s="50" t="s">
        <v>2369</v>
      </c>
      <c r="H5" s="6"/>
      <c r="I5" s="6"/>
      <c r="J5" s="50" t="s">
        <v>2253</v>
      </c>
      <c r="K5" s="4" t="s">
        <v>178</v>
      </c>
      <c r="L5" s="50" t="s">
        <v>742</v>
      </c>
      <c r="M5" s="50" t="s">
        <v>5</v>
      </c>
      <c r="N5" s="5"/>
      <c r="O5" s="5"/>
      <c r="P5" s="5"/>
      <c r="Q5" s="50" t="s">
        <v>2254</v>
      </c>
      <c r="R5" s="5"/>
      <c r="S5" s="50" t="s">
        <v>2207</v>
      </c>
      <c r="T5" s="50">
        <v>22033605</v>
      </c>
      <c r="U5" s="50">
        <v>0</v>
      </c>
      <c r="V5" s="50" t="s">
        <v>2255</v>
      </c>
      <c r="W5" s="50" t="s">
        <v>2256</v>
      </c>
      <c r="X5" s="6"/>
    </row>
    <row r="6" spans="1:24" x14ac:dyDescent="0.3">
      <c r="A6" s="50" t="s">
        <v>1432</v>
      </c>
      <c r="B6" s="50" t="s">
        <v>1433</v>
      </c>
      <c r="C6" s="50" t="s">
        <v>176</v>
      </c>
      <c r="D6" s="50" t="s">
        <v>2</v>
      </c>
      <c r="E6" s="50" t="s">
        <v>3</v>
      </c>
      <c r="F6" s="6" t="str">
        <f t="shared" si="0"/>
        <v>1-01-02</v>
      </c>
      <c r="G6" s="50" t="s">
        <v>2369</v>
      </c>
      <c r="H6" s="6"/>
      <c r="I6" s="6"/>
      <c r="J6" s="50" t="s">
        <v>1434</v>
      </c>
      <c r="K6" s="6" t="s">
        <v>178</v>
      </c>
      <c r="L6" s="50" t="s">
        <v>742</v>
      </c>
      <c r="M6" s="50" t="s">
        <v>2</v>
      </c>
      <c r="N6" s="5"/>
      <c r="O6" s="5"/>
      <c r="P6" s="5"/>
      <c r="Q6" s="50" t="s">
        <v>1225</v>
      </c>
      <c r="R6" s="5"/>
      <c r="S6" s="50" t="s">
        <v>2373</v>
      </c>
      <c r="T6" s="50">
        <v>22229282</v>
      </c>
      <c r="U6" s="50">
        <v>0</v>
      </c>
      <c r="V6" s="50" t="s">
        <v>1435</v>
      </c>
      <c r="W6" s="50" t="s">
        <v>1436</v>
      </c>
      <c r="X6" s="6"/>
    </row>
    <row r="7" spans="1:24" x14ac:dyDescent="0.3">
      <c r="A7" s="50" t="s">
        <v>2116</v>
      </c>
      <c r="B7" s="50" t="s">
        <v>2117</v>
      </c>
      <c r="C7" s="50" t="s">
        <v>177</v>
      </c>
      <c r="D7" s="50" t="s">
        <v>10</v>
      </c>
      <c r="E7" s="50" t="s">
        <v>2</v>
      </c>
      <c r="F7" s="6" t="str">
        <f t="shared" si="0"/>
        <v>2-10-01</v>
      </c>
      <c r="G7" s="50" t="s">
        <v>2369</v>
      </c>
      <c r="H7" s="6"/>
      <c r="I7" s="6"/>
      <c r="J7" s="50" t="s">
        <v>2118</v>
      </c>
      <c r="K7" s="4" t="s">
        <v>178</v>
      </c>
      <c r="L7" s="50" t="s">
        <v>1463</v>
      </c>
      <c r="M7" s="50" t="s">
        <v>4</v>
      </c>
      <c r="N7" s="5"/>
      <c r="O7" s="5"/>
      <c r="P7" s="5"/>
      <c r="Q7" s="50" t="s">
        <v>2119</v>
      </c>
      <c r="R7" s="5"/>
      <c r="S7" s="50" t="s">
        <v>2120</v>
      </c>
      <c r="T7" s="50">
        <v>24613716</v>
      </c>
      <c r="U7" s="50">
        <v>24613716</v>
      </c>
      <c r="V7" s="50" t="s">
        <v>2121</v>
      </c>
      <c r="W7" s="50" t="s">
        <v>2122</v>
      </c>
      <c r="X7" s="6"/>
    </row>
    <row r="8" spans="1:24" x14ac:dyDescent="0.3">
      <c r="A8" s="50" t="s">
        <v>2123</v>
      </c>
      <c r="B8" s="50" t="s">
        <v>2117</v>
      </c>
      <c r="C8" s="50" t="s">
        <v>177</v>
      </c>
      <c r="D8" s="50" t="s">
        <v>10</v>
      </c>
      <c r="E8" s="50" t="s">
        <v>2</v>
      </c>
      <c r="F8" s="6" t="str">
        <f t="shared" si="0"/>
        <v>2-10-01</v>
      </c>
      <c r="G8" s="50" t="s">
        <v>2369</v>
      </c>
      <c r="H8" s="6"/>
      <c r="I8" s="6"/>
      <c r="J8" s="50" t="s">
        <v>2124</v>
      </c>
      <c r="K8" s="6" t="s">
        <v>2116</v>
      </c>
      <c r="L8" s="50" t="s">
        <v>1463</v>
      </c>
      <c r="M8" s="50" t="s">
        <v>4</v>
      </c>
      <c r="N8" s="5"/>
      <c r="O8" s="5"/>
      <c r="P8" s="5"/>
      <c r="Q8" s="50" t="s">
        <v>2125</v>
      </c>
      <c r="R8" s="5"/>
      <c r="S8" s="50" t="s">
        <v>2120</v>
      </c>
      <c r="T8" s="50">
        <v>24613716</v>
      </c>
      <c r="U8" s="50">
        <v>24613716</v>
      </c>
      <c r="V8" s="50" t="s">
        <v>2126</v>
      </c>
      <c r="W8" s="50" t="s">
        <v>2127</v>
      </c>
      <c r="X8" s="6"/>
    </row>
    <row r="9" spans="1:24" x14ac:dyDescent="0.3">
      <c r="A9" s="50" t="s">
        <v>2257</v>
      </c>
      <c r="B9" s="50" t="s">
        <v>2258</v>
      </c>
      <c r="C9" s="50" t="s">
        <v>184</v>
      </c>
      <c r="D9" s="50" t="s">
        <v>4</v>
      </c>
      <c r="E9" s="50" t="s">
        <v>2</v>
      </c>
      <c r="F9" s="6" t="str">
        <f t="shared" si="0"/>
        <v>5-03-01</v>
      </c>
      <c r="G9" s="50" t="s">
        <v>2369</v>
      </c>
      <c r="H9" s="6"/>
      <c r="I9" s="6"/>
      <c r="J9" s="50" t="s">
        <v>2259</v>
      </c>
      <c r="K9" s="4" t="s">
        <v>178</v>
      </c>
      <c r="L9" s="50" t="s">
        <v>1446</v>
      </c>
      <c r="M9" s="50" t="s">
        <v>2</v>
      </c>
      <c r="N9" s="5"/>
      <c r="O9" s="5"/>
      <c r="P9" s="5"/>
      <c r="Q9" s="50" t="s">
        <v>2260</v>
      </c>
      <c r="R9" s="5"/>
      <c r="S9" s="50" t="s">
        <v>2261</v>
      </c>
      <c r="T9" s="50">
        <v>26801129</v>
      </c>
      <c r="U9" s="50">
        <v>26801873</v>
      </c>
      <c r="V9" s="50" t="s">
        <v>2262</v>
      </c>
      <c r="W9" s="50" t="s">
        <v>2263</v>
      </c>
      <c r="X9" s="6"/>
    </row>
    <row r="10" spans="1:24" x14ac:dyDescent="0.3">
      <c r="A10" s="50" t="s">
        <v>1547</v>
      </c>
      <c r="B10" s="50" t="s">
        <v>1548</v>
      </c>
      <c r="C10" s="50" t="s">
        <v>175</v>
      </c>
      <c r="D10" s="50" t="s">
        <v>10</v>
      </c>
      <c r="E10" s="50" t="s">
        <v>5</v>
      </c>
      <c r="F10" s="6" t="str">
        <f t="shared" si="0"/>
        <v>6-10-04</v>
      </c>
      <c r="G10" s="50" t="s">
        <v>2369</v>
      </c>
      <c r="H10" s="6"/>
      <c r="I10" s="6"/>
      <c r="J10" s="50" t="s">
        <v>667</v>
      </c>
      <c r="K10" s="4" t="s">
        <v>178</v>
      </c>
      <c r="L10" s="50" t="s">
        <v>689</v>
      </c>
      <c r="M10" s="50" t="s">
        <v>1461</v>
      </c>
      <c r="N10" s="5"/>
      <c r="O10" s="5"/>
      <c r="P10" s="5"/>
      <c r="Q10" s="50" t="s">
        <v>1549</v>
      </c>
      <c r="R10" s="5"/>
      <c r="S10" s="50" t="s">
        <v>2375</v>
      </c>
      <c r="T10" s="50">
        <v>27766325</v>
      </c>
      <c r="U10" s="50">
        <v>0</v>
      </c>
      <c r="V10" s="50" t="s">
        <v>1550</v>
      </c>
      <c r="W10" s="50" t="s">
        <v>1551</v>
      </c>
      <c r="X10" s="6"/>
    </row>
    <row r="11" spans="1:24" x14ac:dyDescent="0.3">
      <c r="A11" s="50" t="s">
        <v>1513</v>
      </c>
      <c r="B11" s="50" t="s">
        <v>1514</v>
      </c>
      <c r="C11" s="50" t="s">
        <v>1371</v>
      </c>
      <c r="D11" s="50" t="s">
        <v>3</v>
      </c>
      <c r="E11" s="50" t="s">
        <v>6</v>
      </c>
      <c r="F11" s="6" t="str">
        <f t="shared" si="0"/>
        <v>7-02-05</v>
      </c>
      <c r="G11" s="50" t="s">
        <v>2369</v>
      </c>
      <c r="H11" s="6"/>
      <c r="I11" s="6"/>
      <c r="J11" s="50" t="s">
        <v>668</v>
      </c>
      <c r="K11" s="4" t="s">
        <v>178</v>
      </c>
      <c r="L11" s="50" t="s">
        <v>1515</v>
      </c>
      <c r="M11" s="50" t="s">
        <v>4</v>
      </c>
      <c r="N11" s="5"/>
      <c r="O11" s="5"/>
      <c r="P11" s="5"/>
      <c r="Q11" s="50" t="s">
        <v>1516</v>
      </c>
      <c r="R11" s="5"/>
      <c r="S11" s="50" t="s">
        <v>1517</v>
      </c>
      <c r="T11" s="50">
        <v>27675744</v>
      </c>
      <c r="U11" s="50">
        <v>27675744</v>
      </c>
      <c r="V11" s="50" t="s">
        <v>1518</v>
      </c>
      <c r="W11" s="50" t="s">
        <v>1519</v>
      </c>
      <c r="X11" s="6"/>
    </row>
    <row r="12" spans="1:24" x14ac:dyDescent="0.3">
      <c r="A12" s="50" t="s">
        <v>1520</v>
      </c>
      <c r="B12" s="50" t="s">
        <v>1514</v>
      </c>
      <c r="C12" s="50" t="s">
        <v>1371</v>
      </c>
      <c r="D12" s="50" t="s">
        <v>3</v>
      </c>
      <c r="E12" s="50" t="s">
        <v>6</v>
      </c>
      <c r="F12" s="6" t="str">
        <f t="shared" si="0"/>
        <v>7-02-05</v>
      </c>
      <c r="G12" s="50" t="s">
        <v>2369</v>
      </c>
      <c r="H12" s="6"/>
      <c r="I12" s="6"/>
      <c r="J12" s="50" t="s">
        <v>1521</v>
      </c>
      <c r="K12" s="6" t="s">
        <v>1513</v>
      </c>
      <c r="L12" s="50" t="s">
        <v>1515</v>
      </c>
      <c r="M12" s="50" t="s">
        <v>4</v>
      </c>
      <c r="N12" s="5"/>
      <c r="O12" s="5"/>
      <c r="P12" s="5"/>
      <c r="Q12" s="50" t="s">
        <v>1522</v>
      </c>
      <c r="R12" s="5"/>
      <c r="S12" s="50" t="s">
        <v>1517</v>
      </c>
      <c r="T12" s="50">
        <v>27675744</v>
      </c>
      <c r="U12" s="50">
        <v>27675744</v>
      </c>
      <c r="V12" s="50" t="s">
        <v>1518</v>
      </c>
      <c r="W12" s="50" t="s">
        <v>1523</v>
      </c>
      <c r="X12" s="6"/>
    </row>
    <row r="13" spans="1:24" x14ac:dyDescent="0.3">
      <c r="A13" s="50" t="s">
        <v>1524</v>
      </c>
      <c r="B13" s="50" t="s">
        <v>1514</v>
      </c>
      <c r="C13" s="50" t="s">
        <v>1371</v>
      </c>
      <c r="D13" s="50" t="s">
        <v>3</v>
      </c>
      <c r="E13" s="50" t="s">
        <v>4</v>
      </c>
      <c r="F13" s="6" t="str">
        <f t="shared" si="0"/>
        <v>7-02-03</v>
      </c>
      <c r="G13" s="50" t="s">
        <v>2369</v>
      </c>
      <c r="H13" s="6"/>
      <c r="I13" s="6"/>
      <c r="J13" s="50" t="s">
        <v>1525</v>
      </c>
      <c r="K13" s="6" t="s">
        <v>1513</v>
      </c>
      <c r="L13" s="50" t="s">
        <v>1515</v>
      </c>
      <c r="M13" s="50" t="s">
        <v>4</v>
      </c>
      <c r="N13" s="5"/>
      <c r="O13" s="5"/>
      <c r="P13" s="5"/>
      <c r="Q13" s="50" t="s">
        <v>1526</v>
      </c>
      <c r="R13" s="5"/>
      <c r="S13" s="50" t="s">
        <v>1517</v>
      </c>
      <c r="T13" s="50">
        <v>27675744</v>
      </c>
      <c r="U13" s="50">
        <v>0</v>
      </c>
      <c r="V13" s="50" t="s">
        <v>1518</v>
      </c>
      <c r="W13" s="50" t="s">
        <v>1527</v>
      </c>
      <c r="X13" s="6"/>
    </row>
    <row r="14" spans="1:24" x14ac:dyDescent="0.3">
      <c r="A14" s="50" t="s">
        <v>1528</v>
      </c>
      <c r="B14" s="50" t="s">
        <v>1514</v>
      </c>
      <c r="C14" s="50" t="s">
        <v>1371</v>
      </c>
      <c r="D14" s="50" t="s">
        <v>3</v>
      </c>
      <c r="E14" s="50" t="s">
        <v>6</v>
      </c>
      <c r="F14" s="6" t="str">
        <f t="shared" si="0"/>
        <v>7-02-05</v>
      </c>
      <c r="G14" s="50" t="s">
        <v>2369</v>
      </c>
      <c r="H14" s="6"/>
      <c r="I14" s="6"/>
      <c r="J14" s="50" t="s">
        <v>1529</v>
      </c>
      <c r="K14" s="6" t="s">
        <v>1513</v>
      </c>
      <c r="L14" s="50" t="s">
        <v>1515</v>
      </c>
      <c r="M14" s="50" t="s">
        <v>4</v>
      </c>
      <c r="N14" s="5"/>
      <c r="O14" s="5"/>
      <c r="P14" s="5"/>
      <c r="Q14" s="50" t="s">
        <v>1226</v>
      </c>
      <c r="R14" s="5"/>
      <c r="S14" s="50" t="s">
        <v>1517</v>
      </c>
      <c r="T14" s="50">
        <v>27675744</v>
      </c>
      <c r="U14" s="50">
        <v>27675744</v>
      </c>
      <c r="V14" s="50" t="s">
        <v>1518</v>
      </c>
      <c r="W14" s="50" t="s">
        <v>1530</v>
      </c>
      <c r="X14" s="6"/>
    </row>
    <row r="15" spans="1:24" x14ac:dyDescent="0.3">
      <c r="A15" s="50" t="s">
        <v>1531</v>
      </c>
      <c r="B15" s="50" t="s">
        <v>1514</v>
      </c>
      <c r="C15" s="50" t="s">
        <v>1371</v>
      </c>
      <c r="D15" s="50" t="s">
        <v>3</v>
      </c>
      <c r="E15" s="50" t="s">
        <v>7</v>
      </c>
      <c r="F15" s="6" t="str">
        <f t="shared" si="0"/>
        <v>7-02-06</v>
      </c>
      <c r="G15" s="50" t="s">
        <v>2369</v>
      </c>
      <c r="H15" s="6"/>
      <c r="I15" s="6"/>
      <c r="J15" s="50" t="s">
        <v>1532</v>
      </c>
      <c r="K15" s="6" t="s">
        <v>1513</v>
      </c>
      <c r="L15" s="50" t="s">
        <v>1515</v>
      </c>
      <c r="M15" s="50" t="s">
        <v>4</v>
      </c>
      <c r="N15" s="5"/>
      <c r="O15" s="5"/>
      <c r="P15" s="5"/>
      <c r="Q15" s="50" t="s">
        <v>1533</v>
      </c>
      <c r="R15" s="5"/>
      <c r="S15" s="50" t="s">
        <v>1517</v>
      </c>
      <c r="T15" s="50">
        <v>27675744</v>
      </c>
      <c r="U15" s="50">
        <v>27675744</v>
      </c>
      <c r="V15" s="50" t="s">
        <v>1518</v>
      </c>
      <c r="W15" s="50" t="s">
        <v>1534</v>
      </c>
      <c r="X15" s="6"/>
    </row>
    <row r="16" spans="1:24" x14ac:dyDescent="0.3">
      <c r="A16" s="50" t="s">
        <v>2327</v>
      </c>
      <c r="B16" s="50" t="s">
        <v>2328</v>
      </c>
      <c r="C16" s="50" t="s">
        <v>177</v>
      </c>
      <c r="D16" s="50" t="s">
        <v>1420</v>
      </c>
      <c r="E16" s="50" t="s">
        <v>2</v>
      </c>
      <c r="F16" s="6" t="str">
        <f t="shared" si="0"/>
        <v>2-13-01</v>
      </c>
      <c r="G16" s="50" t="s">
        <v>2369</v>
      </c>
      <c r="H16" s="6"/>
      <c r="I16" s="6"/>
      <c r="J16" s="50" t="s">
        <v>2329</v>
      </c>
      <c r="K16" s="4" t="s">
        <v>178</v>
      </c>
      <c r="L16" s="50" t="s">
        <v>1422</v>
      </c>
      <c r="M16" s="50" t="s">
        <v>2</v>
      </c>
      <c r="N16" s="5"/>
      <c r="O16" s="5"/>
      <c r="P16" s="5"/>
      <c r="Q16" s="50" t="s">
        <v>2330</v>
      </c>
      <c r="R16" s="5"/>
      <c r="S16" s="50" t="s">
        <v>2331</v>
      </c>
      <c r="T16" s="50">
        <v>24700305</v>
      </c>
      <c r="U16" s="50">
        <v>0</v>
      </c>
      <c r="V16" s="50" t="s">
        <v>2332</v>
      </c>
      <c r="W16" s="50" t="s">
        <v>2333</v>
      </c>
      <c r="X16" s="6"/>
    </row>
    <row r="17" spans="1:24" x14ac:dyDescent="0.3">
      <c r="A17" s="50" t="s">
        <v>2334</v>
      </c>
      <c r="B17" s="50" t="s">
        <v>2328</v>
      </c>
      <c r="C17" s="50" t="s">
        <v>177</v>
      </c>
      <c r="D17" s="50" t="s">
        <v>1420</v>
      </c>
      <c r="E17" s="50" t="s">
        <v>2</v>
      </c>
      <c r="F17" s="6" t="str">
        <f t="shared" si="0"/>
        <v>2-13-01</v>
      </c>
      <c r="G17" s="50" t="s">
        <v>2369</v>
      </c>
      <c r="H17" s="6"/>
      <c r="I17" s="6"/>
      <c r="J17" s="50" t="s">
        <v>2335</v>
      </c>
      <c r="K17" s="50" t="s">
        <v>2327</v>
      </c>
      <c r="L17" s="50" t="s">
        <v>1422</v>
      </c>
      <c r="M17" s="50" t="s">
        <v>2</v>
      </c>
      <c r="N17" s="5"/>
      <c r="O17" s="5"/>
      <c r="P17" s="5"/>
      <c r="Q17" s="50" t="s">
        <v>2330</v>
      </c>
      <c r="R17" s="5"/>
      <c r="S17" s="50" t="s">
        <v>2331</v>
      </c>
      <c r="T17" s="50">
        <v>24700305</v>
      </c>
      <c r="U17" s="50">
        <v>0</v>
      </c>
      <c r="V17" s="50" t="s">
        <v>2336</v>
      </c>
      <c r="W17" s="50" t="s">
        <v>2337</v>
      </c>
      <c r="X17" s="6"/>
    </row>
    <row r="18" spans="1:24" x14ac:dyDescent="0.3">
      <c r="A18" s="50" t="s">
        <v>2338</v>
      </c>
      <c r="B18" s="50" t="s">
        <v>2328</v>
      </c>
      <c r="C18" s="50" t="s">
        <v>177</v>
      </c>
      <c r="D18" s="50" t="s">
        <v>1420</v>
      </c>
      <c r="E18" s="50" t="s">
        <v>8</v>
      </c>
      <c r="F18" s="6" t="str">
        <f t="shared" si="0"/>
        <v>2-13-07</v>
      </c>
      <c r="G18" s="50" t="s">
        <v>2369</v>
      </c>
      <c r="H18" s="6"/>
      <c r="I18" s="6"/>
      <c r="J18" s="50" t="s">
        <v>2339</v>
      </c>
      <c r="K18" s="50" t="s">
        <v>2327</v>
      </c>
      <c r="L18" s="50" t="s">
        <v>1422</v>
      </c>
      <c r="M18" s="50" t="s">
        <v>2</v>
      </c>
      <c r="N18" s="5"/>
      <c r="O18" s="5"/>
      <c r="P18" s="5"/>
      <c r="Q18" s="50" t="s">
        <v>1570</v>
      </c>
      <c r="R18" s="5"/>
      <c r="S18" s="50" t="s">
        <v>2331</v>
      </c>
      <c r="T18" s="50">
        <v>24700305</v>
      </c>
      <c r="U18" s="50">
        <v>0</v>
      </c>
      <c r="V18" s="50" t="s">
        <v>2340</v>
      </c>
      <c r="W18" s="50" t="s">
        <v>2341</v>
      </c>
      <c r="X18" s="6"/>
    </row>
    <row r="19" spans="1:24" x14ac:dyDescent="0.3">
      <c r="A19" s="50" t="s">
        <v>2055</v>
      </c>
      <c r="B19" s="50" t="s">
        <v>2056</v>
      </c>
      <c r="C19" s="50" t="s">
        <v>176</v>
      </c>
      <c r="D19" s="50" t="s">
        <v>2</v>
      </c>
      <c r="E19" s="50" t="s">
        <v>5</v>
      </c>
      <c r="F19" s="6" t="str">
        <f t="shared" si="0"/>
        <v>1-01-04</v>
      </c>
      <c r="G19" s="50" t="s">
        <v>2369</v>
      </c>
      <c r="H19" s="6"/>
      <c r="I19" s="6"/>
      <c r="J19" s="50" t="s">
        <v>2057</v>
      </c>
      <c r="K19" s="4" t="s">
        <v>178</v>
      </c>
      <c r="L19" s="50" t="s">
        <v>741</v>
      </c>
      <c r="M19" s="50" t="s">
        <v>2</v>
      </c>
      <c r="N19" s="5"/>
      <c r="O19" s="5"/>
      <c r="P19" s="5"/>
      <c r="Q19" s="50" t="s">
        <v>2058</v>
      </c>
      <c r="R19" s="5"/>
      <c r="S19" s="50" t="s">
        <v>2059</v>
      </c>
      <c r="T19" s="50">
        <v>40806225</v>
      </c>
      <c r="U19" s="50">
        <v>0</v>
      </c>
      <c r="V19" s="50" t="s">
        <v>2060</v>
      </c>
      <c r="W19" s="50" t="s">
        <v>2061</v>
      </c>
      <c r="X19" s="6"/>
    </row>
    <row r="20" spans="1:24" x14ac:dyDescent="0.3">
      <c r="A20" s="50" t="s">
        <v>2062</v>
      </c>
      <c r="B20" s="50" t="s">
        <v>2056</v>
      </c>
      <c r="C20" s="50" t="s">
        <v>176</v>
      </c>
      <c r="D20" s="50" t="s">
        <v>2</v>
      </c>
      <c r="E20" s="50" t="s">
        <v>1461</v>
      </c>
      <c r="F20" s="6" t="str">
        <f t="shared" si="0"/>
        <v>1-01-11</v>
      </c>
      <c r="G20" s="50" t="s">
        <v>2369</v>
      </c>
      <c r="H20" s="6"/>
      <c r="I20" s="6"/>
      <c r="J20" s="50" t="s">
        <v>2063</v>
      </c>
      <c r="K20" s="50" t="s">
        <v>2055</v>
      </c>
      <c r="L20" s="50" t="s">
        <v>741</v>
      </c>
      <c r="M20" s="50" t="s">
        <v>2</v>
      </c>
      <c r="N20" s="5"/>
      <c r="O20" s="5"/>
      <c r="P20" s="5"/>
      <c r="Q20" s="50" t="s">
        <v>2064</v>
      </c>
      <c r="R20" s="5"/>
      <c r="S20" s="50" t="s">
        <v>2059</v>
      </c>
      <c r="T20" s="50">
        <v>40803407</v>
      </c>
      <c r="U20" s="50">
        <v>40806225</v>
      </c>
      <c r="V20" s="50" t="s">
        <v>2060</v>
      </c>
      <c r="W20" s="50" t="s">
        <v>2065</v>
      </c>
      <c r="X20" s="6"/>
    </row>
    <row r="21" spans="1:24" x14ac:dyDescent="0.3">
      <c r="A21" s="50" t="s">
        <v>2066</v>
      </c>
      <c r="B21" s="50" t="s">
        <v>2056</v>
      </c>
      <c r="C21" s="50" t="s">
        <v>176</v>
      </c>
      <c r="D21" s="50" t="s">
        <v>2067</v>
      </c>
      <c r="E21" s="50" t="s">
        <v>2</v>
      </c>
      <c r="F21" s="6" t="str">
        <f t="shared" si="0"/>
        <v>1-18-01</v>
      </c>
      <c r="G21" s="50" t="s">
        <v>2369</v>
      </c>
      <c r="H21" s="6"/>
      <c r="I21" s="6"/>
      <c r="J21" s="50" t="s">
        <v>2068</v>
      </c>
      <c r="K21" s="50" t="s">
        <v>2055</v>
      </c>
      <c r="L21" s="50" t="s">
        <v>741</v>
      </c>
      <c r="M21" s="50" t="s">
        <v>2</v>
      </c>
      <c r="N21" s="5"/>
      <c r="O21" s="5"/>
      <c r="P21" s="5"/>
      <c r="Q21" s="50" t="s">
        <v>2069</v>
      </c>
      <c r="R21" s="5"/>
      <c r="S21" s="50" t="s">
        <v>2059</v>
      </c>
      <c r="T21" s="50">
        <v>40803704</v>
      </c>
      <c r="U21" s="50">
        <v>0</v>
      </c>
      <c r="V21" s="50" t="s">
        <v>2060</v>
      </c>
      <c r="W21" s="50" t="s">
        <v>2070</v>
      </c>
      <c r="X21" s="6"/>
    </row>
    <row r="22" spans="1:24" x14ac:dyDescent="0.3">
      <c r="A22" s="50" t="s">
        <v>2322</v>
      </c>
      <c r="B22" s="50" t="s">
        <v>2323</v>
      </c>
      <c r="C22" s="50" t="s">
        <v>179</v>
      </c>
      <c r="D22" s="50" t="s">
        <v>6</v>
      </c>
      <c r="E22" s="50" t="s">
        <v>2</v>
      </c>
      <c r="F22" s="6" t="str">
        <f t="shared" si="0"/>
        <v>3-05-01</v>
      </c>
      <c r="G22" s="50" t="s">
        <v>2369</v>
      </c>
      <c r="H22" s="6"/>
      <c r="I22" s="6"/>
      <c r="J22" s="50" t="s">
        <v>2324</v>
      </c>
      <c r="K22" s="4" t="s">
        <v>178</v>
      </c>
      <c r="L22" s="50" t="s">
        <v>1583</v>
      </c>
      <c r="M22" s="50" t="s">
        <v>3</v>
      </c>
      <c r="N22" s="5"/>
      <c r="O22" s="5"/>
      <c r="P22" s="5"/>
      <c r="Q22" s="50" t="s">
        <v>1683</v>
      </c>
      <c r="R22" s="5"/>
      <c r="S22" s="50" t="s">
        <v>2374</v>
      </c>
      <c r="T22" s="50">
        <v>25565060</v>
      </c>
      <c r="U22" s="50">
        <v>25567004</v>
      </c>
      <c r="V22" s="50" t="s">
        <v>2325</v>
      </c>
      <c r="W22" s="50" t="s">
        <v>2326</v>
      </c>
      <c r="X22" s="6"/>
    </row>
    <row r="23" spans="1:24" x14ac:dyDescent="0.3">
      <c r="A23" s="50" t="s">
        <v>2161</v>
      </c>
      <c r="B23" s="50" t="s">
        <v>2162</v>
      </c>
      <c r="C23" s="50" t="s">
        <v>176</v>
      </c>
      <c r="D23" s="50" t="s">
        <v>4</v>
      </c>
      <c r="E23" s="50" t="s">
        <v>4</v>
      </c>
      <c r="F23" s="6" t="str">
        <f t="shared" si="0"/>
        <v>1-03-03</v>
      </c>
      <c r="G23" s="50" t="s">
        <v>2369</v>
      </c>
      <c r="H23" s="6"/>
      <c r="I23" s="6"/>
      <c r="J23" s="50" t="s">
        <v>2163</v>
      </c>
      <c r="K23" s="6" t="s">
        <v>178</v>
      </c>
      <c r="L23" s="50" t="s">
        <v>2164</v>
      </c>
      <c r="M23" s="50" t="s">
        <v>3</v>
      </c>
      <c r="N23" s="5"/>
      <c r="O23" s="5"/>
      <c r="P23" s="5"/>
      <c r="Q23" s="50" t="s">
        <v>2165</v>
      </c>
      <c r="R23" s="5"/>
      <c r="S23" s="50" t="s">
        <v>2166</v>
      </c>
      <c r="T23" s="50">
        <v>22190913</v>
      </c>
      <c r="U23" s="50">
        <v>22190913</v>
      </c>
      <c r="V23" s="50" t="s">
        <v>2167</v>
      </c>
      <c r="W23" s="50" t="s">
        <v>2168</v>
      </c>
      <c r="X23" s="6"/>
    </row>
    <row r="24" spans="1:24" x14ac:dyDescent="0.3">
      <c r="A24" s="50" t="s">
        <v>2169</v>
      </c>
      <c r="B24" s="50" t="s">
        <v>2162</v>
      </c>
      <c r="C24" s="50" t="s">
        <v>176</v>
      </c>
      <c r="D24" s="50" t="s">
        <v>4</v>
      </c>
      <c r="E24" s="50" t="s">
        <v>5</v>
      </c>
      <c r="F24" s="6" t="str">
        <f t="shared" si="0"/>
        <v>1-03-04</v>
      </c>
      <c r="G24" s="50" t="s">
        <v>2369</v>
      </c>
      <c r="H24" s="6"/>
      <c r="I24" s="6"/>
      <c r="J24" s="50" t="s">
        <v>2170</v>
      </c>
      <c r="K24" s="50" t="s">
        <v>2161</v>
      </c>
      <c r="L24" s="50" t="s">
        <v>2164</v>
      </c>
      <c r="M24" s="50" t="s">
        <v>3</v>
      </c>
      <c r="N24" s="5"/>
      <c r="O24" s="5"/>
      <c r="P24" s="5"/>
      <c r="Q24" s="50" t="s">
        <v>2165</v>
      </c>
      <c r="R24" s="5"/>
      <c r="S24" s="50" t="s">
        <v>2166</v>
      </c>
      <c r="T24" s="50">
        <v>22190913</v>
      </c>
      <c r="U24" s="50">
        <v>0</v>
      </c>
      <c r="V24" s="50" t="s">
        <v>2167</v>
      </c>
      <c r="W24" s="50" t="s">
        <v>2171</v>
      </c>
      <c r="X24" s="6"/>
    </row>
    <row r="25" spans="1:24" x14ac:dyDescent="0.3">
      <c r="A25" s="50" t="s">
        <v>2172</v>
      </c>
      <c r="B25" s="50" t="s">
        <v>2162</v>
      </c>
      <c r="C25" s="50" t="s">
        <v>176</v>
      </c>
      <c r="D25" s="50" t="s">
        <v>4</v>
      </c>
      <c r="E25" s="50" t="s">
        <v>10</v>
      </c>
      <c r="F25" s="6" t="str">
        <f t="shared" si="0"/>
        <v>1-03-10</v>
      </c>
      <c r="G25" s="50" t="s">
        <v>2369</v>
      </c>
      <c r="H25" s="6"/>
      <c r="I25" s="6"/>
      <c r="J25" s="50" t="s">
        <v>2173</v>
      </c>
      <c r="K25" s="50" t="s">
        <v>2161</v>
      </c>
      <c r="L25" s="50" t="s">
        <v>2164</v>
      </c>
      <c r="M25" s="50" t="s">
        <v>3</v>
      </c>
      <c r="N25" s="5"/>
      <c r="O25" s="5"/>
      <c r="P25" s="5"/>
      <c r="Q25" s="50" t="s">
        <v>2174</v>
      </c>
      <c r="R25" s="5"/>
      <c r="S25" s="50" t="s">
        <v>2166</v>
      </c>
      <c r="T25" s="50">
        <v>22190913</v>
      </c>
      <c r="U25" s="50">
        <v>0</v>
      </c>
      <c r="V25" s="50" t="s">
        <v>2167</v>
      </c>
      <c r="W25" s="50" t="s">
        <v>2175</v>
      </c>
      <c r="X25" s="6"/>
    </row>
    <row r="26" spans="1:24" x14ac:dyDescent="0.3">
      <c r="A26" s="12" t="s">
        <v>2442</v>
      </c>
      <c r="B26" s="12" t="s">
        <v>2162</v>
      </c>
      <c r="C26" s="12" t="s">
        <v>176</v>
      </c>
      <c r="D26" s="12" t="s">
        <v>4</v>
      </c>
      <c r="E26" s="12" t="s">
        <v>3</v>
      </c>
      <c r="F26" s="6" t="str">
        <f t="shared" si="0"/>
        <v>1-03-02</v>
      </c>
      <c r="G26" s="50" t="s">
        <v>2369</v>
      </c>
      <c r="H26" s="6"/>
      <c r="I26" s="6"/>
      <c r="J26" s="13" t="s">
        <v>2441</v>
      </c>
      <c r="K26" s="50" t="s">
        <v>2161</v>
      </c>
      <c r="L26" s="50" t="s">
        <v>2164</v>
      </c>
      <c r="M26" s="50" t="s">
        <v>3</v>
      </c>
      <c r="N26" s="5"/>
      <c r="O26" s="5"/>
      <c r="P26" s="5"/>
      <c r="Q26" s="55" t="s">
        <v>2199</v>
      </c>
      <c r="R26" s="5"/>
      <c r="S26" s="50"/>
      <c r="T26" s="50"/>
      <c r="U26" s="50"/>
      <c r="V26" s="50"/>
      <c r="W26" s="54" t="s">
        <v>2443</v>
      </c>
      <c r="X26" s="6"/>
    </row>
    <row r="27" spans="1:24" x14ac:dyDescent="0.3">
      <c r="A27" s="50" t="s">
        <v>2176</v>
      </c>
      <c r="B27" s="50" t="s">
        <v>2162</v>
      </c>
      <c r="C27" s="50" t="s">
        <v>176</v>
      </c>
      <c r="D27" s="50" t="s">
        <v>4</v>
      </c>
      <c r="E27" s="50" t="s">
        <v>4</v>
      </c>
      <c r="F27" s="6" t="str">
        <f t="shared" si="0"/>
        <v>1-03-03</v>
      </c>
      <c r="G27" s="50" t="s">
        <v>2369</v>
      </c>
      <c r="H27" s="6"/>
      <c r="I27" s="6"/>
      <c r="J27" s="50" t="s">
        <v>2177</v>
      </c>
      <c r="K27" s="50" t="s">
        <v>2161</v>
      </c>
      <c r="L27" s="50" t="s">
        <v>2164</v>
      </c>
      <c r="M27" s="50" t="s">
        <v>3</v>
      </c>
      <c r="N27" s="5"/>
      <c r="O27" s="5"/>
      <c r="P27" s="5"/>
      <c r="Q27" s="50" t="s">
        <v>2178</v>
      </c>
      <c r="R27" s="5"/>
      <c r="S27" s="50" t="s">
        <v>2166</v>
      </c>
      <c r="T27" s="50">
        <v>22190913</v>
      </c>
      <c r="U27" s="50">
        <v>0</v>
      </c>
      <c r="V27" s="50" t="s">
        <v>2167</v>
      </c>
      <c r="W27" s="50" t="s">
        <v>2179</v>
      </c>
      <c r="X27" s="6"/>
    </row>
    <row r="28" spans="1:24" x14ac:dyDescent="0.3">
      <c r="A28" s="50" t="s">
        <v>2042</v>
      </c>
      <c r="B28" s="50" t="s">
        <v>2043</v>
      </c>
      <c r="C28" s="50" t="s">
        <v>176</v>
      </c>
      <c r="D28" s="50" t="s">
        <v>1759</v>
      </c>
      <c r="E28" s="50" t="s">
        <v>4</v>
      </c>
      <c r="F28" s="6" t="str">
        <f t="shared" si="0"/>
        <v>1-12-03</v>
      </c>
      <c r="G28" s="50" t="s">
        <v>2369</v>
      </c>
      <c r="H28" s="6"/>
      <c r="I28" s="6"/>
      <c r="J28" s="50" t="s">
        <v>2044</v>
      </c>
      <c r="K28" s="4" t="s">
        <v>178</v>
      </c>
      <c r="L28" s="50" t="s">
        <v>2045</v>
      </c>
      <c r="M28" s="50" t="s">
        <v>6</v>
      </c>
      <c r="N28" s="5"/>
      <c r="O28" s="5"/>
      <c r="P28" s="5"/>
      <c r="Q28" s="50" t="s">
        <v>2046</v>
      </c>
      <c r="R28" s="5"/>
      <c r="S28" s="50" t="s">
        <v>2047</v>
      </c>
      <c r="T28" s="50">
        <v>24184409</v>
      </c>
      <c r="U28" s="50">
        <v>24184409</v>
      </c>
      <c r="V28" s="50" t="s">
        <v>2048</v>
      </c>
      <c r="W28" s="50" t="s">
        <v>2049</v>
      </c>
      <c r="X28" s="6"/>
    </row>
    <row r="29" spans="1:24" x14ac:dyDescent="0.3">
      <c r="A29" s="50" t="s">
        <v>2210</v>
      </c>
      <c r="B29" s="50" t="s">
        <v>2211</v>
      </c>
      <c r="C29" s="50" t="s">
        <v>177</v>
      </c>
      <c r="D29" s="50" t="s">
        <v>2</v>
      </c>
      <c r="E29" s="50" t="s">
        <v>9</v>
      </c>
      <c r="F29" s="6" t="str">
        <f t="shared" si="0"/>
        <v>2-01-08</v>
      </c>
      <c r="G29" s="50" t="s">
        <v>2369</v>
      </c>
      <c r="H29" s="6"/>
      <c r="I29" s="6"/>
      <c r="J29" s="50" t="s">
        <v>2212</v>
      </c>
      <c r="K29" s="53" t="s">
        <v>178</v>
      </c>
      <c r="L29" s="50" t="s">
        <v>14</v>
      </c>
      <c r="M29" s="50" t="s">
        <v>5</v>
      </c>
      <c r="N29" s="5"/>
      <c r="O29" s="5"/>
      <c r="P29" s="5"/>
      <c r="Q29" s="50" t="s">
        <v>1683</v>
      </c>
      <c r="R29" s="5"/>
      <c r="S29" s="50" t="s">
        <v>2213</v>
      </c>
      <c r="T29" s="50">
        <v>21029936</v>
      </c>
      <c r="U29" s="50">
        <v>22019647</v>
      </c>
      <c r="V29" s="50" t="s">
        <v>2214</v>
      </c>
      <c r="W29" s="50" t="s">
        <v>2215</v>
      </c>
      <c r="X29" s="6"/>
    </row>
    <row r="30" spans="1:24" x14ac:dyDescent="0.3">
      <c r="A30" s="50" t="s">
        <v>2216</v>
      </c>
      <c r="B30" s="50" t="s">
        <v>2211</v>
      </c>
      <c r="C30" s="50" t="s">
        <v>177</v>
      </c>
      <c r="D30" s="50" t="s">
        <v>2</v>
      </c>
      <c r="E30" s="50" t="s">
        <v>9</v>
      </c>
      <c r="F30" s="6" t="str">
        <f t="shared" si="0"/>
        <v>2-01-08</v>
      </c>
      <c r="G30" s="50" t="s">
        <v>2369</v>
      </c>
      <c r="H30" s="6"/>
      <c r="I30" s="6"/>
      <c r="J30" s="50" t="s">
        <v>2217</v>
      </c>
      <c r="K30" s="53" t="s">
        <v>178</v>
      </c>
      <c r="L30" s="50" t="s">
        <v>14</v>
      </c>
      <c r="M30" s="50" t="s">
        <v>5</v>
      </c>
      <c r="N30" s="5"/>
      <c r="O30" s="5"/>
      <c r="P30" s="5"/>
      <c r="Q30" s="50" t="s">
        <v>2218</v>
      </c>
      <c r="R30" s="5"/>
      <c r="S30" s="50" t="s">
        <v>2213</v>
      </c>
      <c r="T30" s="50">
        <v>24385087</v>
      </c>
      <c r="U30" s="50">
        <v>24385087</v>
      </c>
      <c r="V30" s="50" t="s">
        <v>2214</v>
      </c>
      <c r="W30" s="50" t="s">
        <v>2219</v>
      </c>
      <c r="X30" s="6"/>
    </row>
    <row r="31" spans="1:24" x14ac:dyDescent="0.3">
      <c r="A31" s="50" t="s">
        <v>2455</v>
      </c>
      <c r="B31" s="50" t="s">
        <v>2211</v>
      </c>
      <c r="C31" s="50" t="s">
        <v>177</v>
      </c>
      <c r="D31" s="50" t="s">
        <v>2</v>
      </c>
      <c r="E31" s="50" t="s">
        <v>9</v>
      </c>
      <c r="F31" s="6" t="str">
        <f t="shared" si="0"/>
        <v>2-01-08</v>
      </c>
      <c r="G31" s="50" t="s">
        <v>2369</v>
      </c>
      <c r="H31" s="6"/>
      <c r="I31" s="6"/>
      <c r="J31" s="50" t="s">
        <v>2221</v>
      </c>
      <c r="K31" s="53" t="s">
        <v>178</v>
      </c>
      <c r="L31" s="50" t="s">
        <v>14</v>
      </c>
      <c r="M31" s="50" t="s">
        <v>5</v>
      </c>
      <c r="N31" s="5"/>
      <c r="O31" s="5"/>
      <c r="P31" s="5"/>
      <c r="Q31" s="50" t="s">
        <v>1683</v>
      </c>
      <c r="R31" s="5"/>
      <c r="S31" s="50" t="s">
        <v>2213</v>
      </c>
      <c r="T31" s="50">
        <v>21029936</v>
      </c>
      <c r="U31" s="50">
        <v>0</v>
      </c>
      <c r="V31" s="50" t="s">
        <v>2214</v>
      </c>
      <c r="W31" s="50" t="s">
        <v>2222</v>
      </c>
      <c r="X31" s="6"/>
    </row>
    <row r="32" spans="1:24" x14ac:dyDescent="0.3">
      <c r="A32" s="50" t="s">
        <v>2223</v>
      </c>
      <c r="B32" s="50" t="s">
        <v>2211</v>
      </c>
      <c r="C32" s="50" t="s">
        <v>177</v>
      </c>
      <c r="D32" s="50" t="s">
        <v>2</v>
      </c>
      <c r="E32" s="50" t="s">
        <v>9</v>
      </c>
      <c r="F32" s="6" t="str">
        <f t="shared" si="0"/>
        <v>2-01-08</v>
      </c>
      <c r="G32" s="50" t="s">
        <v>2369</v>
      </c>
      <c r="H32" s="6"/>
      <c r="I32" s="6"/>
      <c r="J32" s="50" t="s">
        <v>2224</v>
      </c>
      <c r="K32" s="53" t="s">
        <v>178</v>
      </c>
      <c r="L32" s="50" t="s">
        <v>14</v>
      </c>
      <c r="M32" s="50" t="s">
        <v>5</v>
      </c>
      <c r="N32" s="5"/>
      <c r="O32" s="5"/>
      <c r="P32" s="5"/>
      <c r="Q32" s="50" t="s">
        <v>2225</v>
      </c>
      <c r="R32" s="5"/>
      <c r="S32" s="50" t="s">
        <v>2213</v>
      </c>
      <c r="T32" s="50">
        <v>21029613</v>
      </c>
      <c r="U32" s="50">
        <v>21029936</v>
      </c>
      <c r="V32" s="50" t="s">
        <v>2214</v>
      </c>
      <c r="W32" s="50" t="s">
        <v>2226</v>
      </c>
      <c r="X32" s="6"/>
    </row>
    <row r="33" spans="1:24" x14ac:dyDescent="0.3">
      <c r="A33" s="50" t="s">
        <v>2227</v>
      </c>
      <c r="B33" s="50" t="s">
        <v>2211</v>
      </c>
      <c r="C33" s="50" t="s">
        <v>177</v>
      </c>
      <c r="D33" s="50" t="s">
        <v>2</v>
      </c>
      <c r="E33" s="50" t="s">
        <v>9</v>
      </c>
      <c r="F33" s="6" t="str">
        <f t="shared" si="0"/>
        <v>2-01-08</v>
      </c>
      <c r="G33" s="50" t="s">
        <v>2369</v>
      </c>
      <c r="H33" s="6"/>
      <c r="I33" s="6"/>
      <c r="J33" s="50" t="s">
        <v>2228</v>
      </c>
      <c r="K33" s="53" t="s">
        <v>178</v>
      </c>
      <c r="L33" s="50" t="s">
        <v>14</v>
      </c>
      <c r="M33" s="50" t="s">
        <v>5</v>
      </c>
      <c r="N33" s="5"/>
      <c r="O33" s="5"/>
      <c r="P33" s="5"/>
      <c r="Q33" s="50" t="s">
        <v>1683</v>
      </c>
      <c r="R33" s="5"/>
      <c r="S33" s="50" t="s">
        <v>2213</v>
      </c>
      <c r="T33" s="50">
        <v>21029936</v>
      </c>
      <c r="U33" s="50">
        <v>24380743</v>
      </c>
      <c r="V33" s="50" t="s">
        <v>2214</v>
      </c>
      <c r="W33" s="50" t="s">
        <v>2215</v>
      </c>
      <c r="X33" s="6"/>
    </row>
    <row r="34" spans="1:24" x14ac:dyDescent="0.3">
      <c r="A34" s="12" t="s">
        <v>2368</v>
      </c>
      <c r="B34" s="13" t="s">
        <v>2211</v>
      </c>
      <c r="C34" s="12" t="s">
        <v>177</v>
      </c>
      <c r="D34" s="12" t="s">
        <v>2</v>
      </c>
      <c r="E34" s="12" t="s">
        <v>9</v>
      </c>
      <c r="F34" s="6" t="str">
        <f t="shared" si="0"/>
        <v>2-01-08</v>
      </c>
      <c r="G34" s="50" t="s">
        <v>2369</v>
      </c>
      <c r="J34" s="13" t="s">
        <v>2428</v>
      </c>
      <c r="K34" s="53" t="s">
        <v>178</v>
      </c>
      <c r="L34" s="12" t="s">
        <v>14</v>
      </c>
      <c r="M34" s="13" t="s">
        <v>5</v>
      </c>
      <c r="Q34" s="12" t="s">
        <v>1683</v>
      </c>
      <c r="S34" s="12"/>
      <c r="T34" s="12"/>
      <c r="U34" s="12"/>
      <c r="V34" s="12"/>
      <c r="W34" s="12" t="s">
        <v>2433</v>
      </c>
    </row>
    <row r="35" spans="1:24" x14ac:dyDescent="0.3">
      <c r="A35" s="50" t="s">
        <v>2018</v>
      </c>
      <c r="B35" s="50" t="s">
        <v>2019</v>
      </c>
      <c r="C35" s="50" t="s">
        <v>183</v>
      </c>
      <c r="D35" s="50" t="s">
        <v>10</v>
      </c>
      <c r="E35" s="50" t="s">
        <v>4</v>
      </c>
      <c r="F35" s="6" t="str">
        <f t="shared" si="0"/>
        <v>4-10-03</v>
      </c>
      <c r="G35" s="50" t="s">
        <v>2369</v>
      </c>
      <c r="H35" s="6"/>
      <c r="I35" s="6"/>
      <c r="J35" s="50" t="s">
        <v>2020</v>
      </c>
      <c r="K35" s="4" t="s">
        <v>178</v>
      </c>
      <c r="L35" s="50" t="s">
        <v>2021</v>
      </c>
      <c r="M35" s="50" t="s">
        <v>5</v>
      </c>
      <c r="N35" s="5"/>
      <c r="O35" s="5"/>
      <c r="P35" s="5"/>
      <c r="Q35" s="50" t="s">
        <v>2022</v>
      </c>
      <c r="R35" s="5"/>
      <c r="S35" s="50" t="s">
        <v>2414</v>
      </c>
      <c r="T35" s="50">
        <v>27641145</v>
      </c>
      <c r="U35" s="50">
        <v>27641145</v>
      </c>
      <c r="V35" s="50" t="s">
        <v>2023</v>
      </c>
      <c r="W35" s="50" t="s">
        <v>2024</v>
      </c>
      <c r="X35" s="6"/>
    </row>
    <row r="36" spans="1:24" x14ac:dyDescent="0.3">
      <c r="A36" s="50" t="s">
        <v>2025</v>
      </c>
      <c r="B36" s="50" t="s">
        <v>2019</v>
      </c>
      <c r="C36" s="50" t="s">
        <v>183</v>
      </c>
      <c r="D36" s="50" t="s">
        <v>10</v>
      </c>
      <c r="E36" s="50" t="s">
        <v>4</v>
      </c>
      <c r="F36" s="6" t="str">
        <f t="shared" si="0"/>
        <v>4-10-03</v>
      </c>
      <c r="G36" s="50" t="s">
        <v>2369</v>
      </c>
      <c r="H36" s="6"/>
      <c r="I36" s="6"/>
      <c r="J36" s="50" t="s">
        <v>2026</v>
      </c>
      <c r="K36" s="50" t="s">
        <v>2018</v>
      </c>
      <c r="L36" s="50" t="s">
        <v>2021</v>
      </c>
      <c r="M36" s="50" t="s">
        <v>5</v>
      </c>
      <c r="N36" s="5"/>
      <c r="O36" s="5"/>
      <c r="P36" s="5"/>
      <c r="Q36" s="50" t="s">
        <v>2027</v>
      </c>
      <c r="R36" s="5"/>
      <c r="S36" s="50" t="s">
        <v>2378</v>
      </c>
      <c r="T36" s="50">
        <v>27641145</v>
      </c>
      <c r="U36" s="50">
        <v>0</v>
      </c>
      <c r="V36" s="50" t="s">
        <v>2023</v>
      </c>
      <c r="W36" s="50" t="s">
        <v>2028</v>
      </c>
      <c r="X36" s="6"/>
    </row>
    <row r="37" spans="1:24" x14ac:dyDescent="0.3">
      <c r="A37" s="50" t="s">
        <v>2029</v>
      </c>
      <c r="B37" s="50" t="s">
        <v>2019</v>
      </c>
      <c r="C37" s="50" t="s">
        <v>183</v>
      </c>
      <c r="D37" s="50" t="s">
        <v>10</v>
      </c>
      <c r="E37" s="50" t="s">
        <v>4</v>
      </c>
      <c r="F37" s="6" t="str">
        <f t="shared" si="0"/>
        <v>4-10-03</v>
      </c>
      <c r="G37" s="50" t="s">
        <v>2369</v>
      </c>
      <c r="H37" s="6"/>
      <c r="I37" s="6"/>
      <c r="J37" s="50" t="s">
        <v>2030</v>
      </c>
      <c r="K37" s="50" t="s">
        <v>2018</v>
      </c>
      <c r="L37" s="50" t="s">
        <v>2021</v>
      </c>
      <c r="M37" s="50" t="s">
        <v>5</v>
      </c>
      <c r="N37" s="5"/>
      <c r="O37" s="5"/>
      <c r="P37" s="5"/>
      <c r="Q37" s="50" t="s">
        <v>2031</v>
      </c>
      <c r="R37" s="5"/>
      <c r="S37" s="50" t="s">
        <v>2414</v>
      </c>
      <c r="T37" s="50">
        <v>27641145</v>
      </c>
      <c r="U37" s="50">
        <v>0</v>
      </c>
      <c r="V37" s="50" t="s">
        <v>2023</v>
      </c>
      <c r="W37" s="50" t="s">
        <v>2032</v>
      </c>
      <c r="X37" s="6"/>
    </row>
    <row r="38" spans="1:24" x14ac:dyDescent="0.3">
      <c r="A38" s="50" t="s">
        <v>1407</v>
      </c>
      <c r="B38" s="50" t="s">
        <v>1408</v>
      </c>
      <c r="C38" s="50" t="s">
        <v>184</v>
      </c>
      <c r="D38" s="50" t="s">
        <v>8</v>
      </c>
      <c r="E38" s="50" t="s">
        <v>2</v>
      </c>
      <c r="F38" s="6" t="str">
        <f t="shared" si="0"/>
        <v>5-07-01</v>
      </c>
      <c r="G38" s="50" t="s">
        <v>2369</v>
      </c>
      <c r="H38" s="6"/>
      <c r="I38" s="6"/>
      <c r="J38" s="50" t="s">
        <v>1409</v>
      </c>
      <c r="K38" s="4" t="s">
        <v>178</v>
      </c>
      <c r="L38" s="50" t="s">
        <v>17</v>
      </c>
      <c r="M38" s="50" t="s">
        <v>3</v>
      </c>
      <c r="N38" s="5"/>
      <c r="O38" s="5"/>
      <c r="P38" s="5"/>
      <c r="Q38" s="50" t="s">
        <v>1410</v>
      </c>
      <c r="R38" s="5"/>
      <c r="S38" s="50" t="s">
        <v>1411</v>
      </c>
      <c r="T38" s="50">
        <v>26620810</v>
      </c>
      <c r="U38" s="50">
        <v>26620034</v>
      </c>
      <c r="V38" s="50" t="s">
        <v>1412</v>
      </c>
      <c r="W38" s="50" t="s">
        <v>1413</v>
      </c>
      <c r="X38" s="6"/>
    </row>
    <row r="39" spans="1:24" x14ac:dyDescent="0.3">
      <c r="A39" s="50" t="s">
        <v>1414</v>
      </c>
      <c r="B39" s="50" t="s">
        <v>1408</v>
      </c>
      <c r="C39" s="50" t="s">
        <v>184</v>
      </c>
      <c r="D39" s="50" t="s">
        <v>8</v>
      </c>
      <c r="E39" s="50" t="s">
        <v>2</v>
      </c>
      <c r="F39" s="6" t="str">
        <f t="shared" si="0"/>
        <v>5-07-01</v>
      </c>
      <c r="G39" s="50" t="s">
        <v>2369</v>
      </c>
      <c r="H39" s="6"/>
      <c r="I39" s="6"/>
      <c r="J39" s="50" t="s">
        <v>1415</v>
      </c>
      <c r="K39" s="50" t="s">
        <v>1407</v>
      </c>
      <c r="L39" s="50" t="s">
        <v>17</v>
      </c>
      <c r="M39" s="50" t="s">
        <v>3</v>
      </c>
      <c r="N39" s="5"/>
      <c r="O39" s="5"/>
      <c r="P39" s="5"/>
      <c r="Q39" s="50" t="s">
        <v>1416</v>
      </c>
      <c r="R39" s="5"/>
      <c r="S39" s="50" t="s">
        <v>1411</v>
      </c>
      <c r="T39" s="50">
        <v>26620810</v>
      </c>
      <c r="U39" s="50">
        <v>0</v>
      </c>
      <c r="V39" s="50" t="s">
        <v>1412</v>
      </c>
      <c r="W39" s="50" t="s">
        <v>1417</v>
      </c>
      <c r="X39" s="6"/>
    </row>
    <row r="40" spans="1:24" x14ac:dyDescent="0.3">
      <c r="A40" s="50" t="s">
        <v>1474</v>
      </c>
      <c r="B40" s="50" t="s">
        <v>1475</v>
      </c>
      <c r="C40" s="50" t="s">
        <v>1371</v>
      </c>
      <c r="D40" s="50" t="s">
        <v>5</v>
      </c>
      <c r="E40" s="50" t="s">
        <v>2</v>
      </c>
      <c r="F40" s="6" t="str">
        <f t="shared" si="0"/>
        <v>7-04-01</v>
      </c>
      <c r="G40" s="50" t="s">
        <v>2369</v>
      </c>
      <c r="H40" s="6"/>
      <c r="I40" s="6"/>
      <c r="J40" s="50" t="s">
        <v>1476</v>
      </c>
      <c r="K40" s="4" t="s">
        <v>178</v>
      </c>
      <c r="L40" s="50" t="s">
        <v>1477</v>
      </c>
      <c r="M40" s="50" t="s">
        <v>2</v>
      </c>
      <c r="N40" s="5"/>
      <c r="O40" s="5"/>
      <c r="P40" s="5"/>
      <c r="Q40" s="50" t="s">
        <v>1478</v>
      </c>
      <c r="R40" s="5"/>
      <c r="S40" s="50" t="s">
        <v>1479</v>
      </c>
      <c r="T40" s="50">
        <v>27511158</v>
      </c>
      <c r="U40" s="50">
        <v>27511158</v>
      </c>
      <c r="V40" s="50" t="s">
        <v>1480</v>
      </c>
      <c r="W40" s="50" t="s">
        <v>1481</v>
      </c>
      <c r="X40" s="6"/>
    </row>
    <row r="41" spans="1:24" x14ac:dyDescent="0.3">
      <c r="A41" s="50" t="s">
        <v>1482</v>
      </c>
      <c r="B41" s="50" t="s">
        <v>1475</v>
      </c>
      <c r="C41" s="50" t="s">
        <v>1371</v>
      </c>
      <c r="D41" s="50" t="s">
        <v>5</v>
      </c>
      <c r="E41" s="50" t="s">
        <v>4</v>
      </c>
      <c r="F41" s="6" t="str">
        <f t="shared" si="0"/>
        <v>7-04-03</v>
      </c>
      <c r="G41" s="50" t="s">
        <v>2369</v>
      </c>
      <c r="H41" s="6"/>
      <c r="I41" s="6"/>
      <c r="J41" s="50" t="s">
        <v>1483</v>
      </c>
      <c r="K41" s="50" t="s">
        <v>1474</v>
      </c>
      <c r="L41" s="50" t="s">
        <v>1477</v>
      </c>
      <c r="M41" s="50" t="s">
        <v>2</v>
      </c>
      <c r="N41" s="5"/>
      <c r="O41" s="5"/>
      <c r="P41" s="5"/>
      <c r="Q41" s="50" t="s">
        <v>1484</v>
      </c>
      <c r="R41" s="5"/>
      <c r="S41" s="50" t="s">
        <v>1485</v>
      </c>
      <c r="T41" s="50">
        <v>27511158</v>
      </c>
      <c r="U41" s="50">
        <v>27511158</v>
      </c>
      <c r="V41" s="50" t="s">
        <v>1480</v>
      </c>
      <c r="W41" s="50" t="s">
        <v>1486</v>
      </c>
      <c r="X41" s="6"/>
    </row>
    <row r="42" spans="1:24" x14ac:dyDescent="0.3">
      <c r="A42" s="50" t="s">
        <v>1487</v>
      </c>
      <c r="B42" s="50" t="s">
        <v>1475</v>
      </c>
      <c r="C42" s="50" t="s">
        <v>1371</v>
      </c>
      <c r="D42" s="50" t="s">
        <v>5</v>
      </c>
      <c r="E42" s="50" t="s">
        <v>3</v>
      </c>
      <c r="F42" s="6" t="str">
        <f t="shared" si="0"/>
        <v>7-04-02</v>
      </c>
      <c r="G42" s="50" t="s">
        <v>2369</v>
      </c>
      <c r="H42" s="6"/>
      <c r="I42" s="6"/>
      <c r="J42" s="50" t="s">
        <v>1488</v>
      </c>
      <c r="K42" s="50" t="s">
        <v>1474</v>
      </c>
      <c r="L42" s="50" t="s">
        <v>1477</v>
      </c>
      <c r="M42" s="50" t="s">
        <v>2</v>
      </c>
      <c r="N42" s="5"/>
      <c r="O42" s="5"/>
      <c r="P42" s="5"/>
      <c r="Q42" s="50" t="s">
        <v>1489</v>
      </c>
      <c r="R42" s="5"/>
      <c r="S42" s="50" t="s">
        <v>1479</v>
      </c>
      <c r="T42" s="50">
        <v>27511158</v>
      </c>
      <c r="U42" s="50">
        <v>27511158</v>
      </c>
      <c r="V42" s="50" t="s">
        <v>1480</v>
      </c>
      <c r="W42" s="50" t="s">
        <v>1490</v>
      </c>
      <c r="X42" s="6"/>
    </row>
    <row r="43" spans="1:24" x14ac:dyDescent="0.3">
      <c r="A43" s="50" t="s">
        <v>1369</v>
      </c>
      <c r="B43" s="50" t="s">
        <v>1370</v>
      </c>
      <c r="C43" s="50" t="s">
        <v>1371</v>
      </c>
      <c r="D43" s="50" t="s">
        <v>6</v>
      </c>
      <c r="E43" s="50" t="s">
        <v>3</v>
      </c>
      <c r="F43" s="6" t="str">
        <f t="shared" si="0"/>
        <v>7-05-02</v>
      </c>
      <c r="G43" s="50" t="s">
        <v>2369</v>
      </c>
      <c r="H43" s="6"/>
      <c r="I43" s="6"/>
      <c r="J43" s="50" t="s">
        <v>1372</v>
      </c>
      <c r="K43" s="4" t="s">
        <v>178</v>
      </c>
      <c r="L43" s="50" t="s">
        <v>1373</v>
      </c>
      <c r="M43" s="50" t="s">
        <v>1374</v>
      </c>
      <c r="N43" s="5"/>
      <c r="O43" s="5"/>
      <c r="P43" s="5"/>
      <c r="Q43" s="50" t="s">
        <v>1375</v>
      </c>
      <c r="R43" s="5"/>
      <c r="S43" s="50" t="s">
        <v>1376</v>
      </c>
      <c r="T43" s="50">
        <v>64401797</v>
      </c>
      <c r="U43" s="50">
        <v>0</v>
      </c>
      <c r="V43" s="50" t="s">
        <v>1377</v>
      </c>
      <c r="W43" s="50" t="s">
        <v>1378</v>
      </c>
      <c r="X43" s="6"/>
    </row>
    <row r="44" spans="1:24" x14ac:dyDescent="0.3">
      <c r="A44" s="50" t="s">
        <v>1379</v>
      </c>
      <c r="B44" s="50" t="s">
        <v>1370</v>
      </c>
      <c r="C44" s="50" t="s">
        <v>1371</v>
      </c>
      <c r="D44" s="50" t="s">
        <v>6</v>
      </c>
      <c r="E44" s="50" t="s">
        <v>4</v>
      </c>
      <c r="F44" s="6" t="str">
        <f t="shared" si="0"/>
        <v>7-05-03</v>
      </c>
      <c r="G44" s="50" t="s">
        <v>2369</v>
      </c>
      <c r="H44" s="6"/>
      <c r="I44" s="6"/>
      <c r="J44" s="50" t="s">
        <v>1380</v>
      </c>
      <c r="K44" s="50" t="s">
        <v>1369</v>
      </c>
      <c r="L44" s="50" t="s">
        <v>1373</v>
      </c>
      <c r="M44" s="50" t="s">
        <v>1374</v>
      </c>
      <c r="N44" s="5"/>
      <c r="O44" s="5"/>
      <c r="P44" s="5"/>
      <c r="Q44" s="50" t="s">
        <v>1381</v>
      </c>
      <c r="R44" s="5"/>
      <c r="S44" s="50" t="s">
        <v>1376</v>
      </c>
      <c r="T44" s="50">
        <v>64401797</v>
      </c>
      <c r="U44" s="50">
        <v>0</v>
      </c>
      <c r="V44" s="50" t="s">
        <v>2412</v>
      </c>
      <c r="W44" s="50" t="s">
        <v>1382</v>
      </c>
      <c r="X44" s="6"/>
    </row>
    <row r="45" spans="1:24" x14ac:dyDescent="0.3">
      <c r="A45" s="50" t="s">
        <v>1383</v>
      </c>
      <c r="B45" s="50" t="s">
        <v>1370</v>
      </c>
      <c r="C45" s="50" t="s">
        <v>1371</v>
      </c>
      <c r="D45" s="50" t="s">
        <v>6</v>
      </c>
      <c r="E45" s="50" t="s">
        <v>2</v>
      </c>
      <c r="F45" s="6" t="str">
        <f t="shared" si="0"/>
        <v>7-05-01</v>
      </c>
      <c r="G45" s="50" t="s">
        <v>2369</v>
      </c>
      <c r="H45" s="6"/>
      <c r="I45" s="6"/>
      <c r="J45" s="50" t="s">
        <v>1384</v>
      </c>
      <c r="K45" s="50" t="s">
        <v>1369</v>
      </c>
      <c r="L45" s="50" t="s">
        <v>1373</v>
      </c>
      <c r="M45" s="50" t="s">
        <v>1374</v>
      </c>
      <c r="N45" s="5"/>
      <c r="O45" s="5"/>
      <c r="P45" s="5"/>
      <c r="Q45" s="50" t="s">
        <v>1385</v>
      </c>
      <c r="R45" s="5"/>
      <c r="S45" s="50" t="s">
        <v>1376</v>
      </c>
      <c r="T45" s="50">
        <v>64401797</v>
      </c>
      <c r="U45" s="50">
        <v>0</v>
      </c>
      <c r="V45" s="50" t="s">
        <v>1377</v>
      </c>
      <c r="W45" s="50" t="s">
        <v>1386</v>
      </c>
      <c r="X45" s="6"/>
    </row>
    <row r="46" spans="1:24" x14ac:dyDescent="0.3">
      <c r="A46" s="50" t="s">
        <v>1387</v>
      </c>
      <c r="B46" s="50" t="s">
        <v>1370</v>
      </c>
      <c r="C46" s="50" t="s">
        <v>1371</v>
      </c>
      <c r="D46" s="50" t="s">
        <v>6</v>
      </c>
      <c r="E46" s="50" t="s">
        <v>3</v>
      </c>
      <c r="F46" s="6" t="str">
        <f t="shared" si="0"/>
        <v>7-05-02</v>
      </c>
      <c r="G46" s="50" t="s">
        <v>2369</v>
      </c>
      <c r="H46" s="6"/>
      <c r="I46" s="6"/>
      <c r="J46" s="50" t="s">
        <v>1388</v>
      </c>
      <c r="K46" s="50" t="s">
        <v>1369</v>
      </c>
      <c r="L46" s="50" t="s">
        <v>1373</v>
      </c>
      <c r="M46" s="50" t="s">
        <v>1374</v>
      </c>
      <c r="N46" s="5"/>
      <c r="O46" s="5"/>
      <c r="P46" s="5"/>
      <c r="Q46" s="50" t="s">
        <v>1389</v>
      </c>
      <c r="R46" s="5"/>
      <c r="S46" s="50" t="s">
        <v>1376</v>
      </c>
      <c r="T46" s="50">
        <v>64401797</v>
      </c>
      <c r="U46" s="50">
        <v>0</v>
      </c>
      <c r="V46" s="50" t="s">
        <v>1377</v>
      </c>
      <c r="W46" s="50" t="s">
        <v>1390</v>
      </c>
      <c r="X46" s="6"/>
    </row>
    <row r="47" spans="1:24" x14ac:dyDescent="0.3">
      <c r="A47" s="50" t="s">
        <v>1391</v>
      </c>
      <c r="B47" s="50" t="s">
        <v>1370</v>
      </c>
      <c r="C47" s="50" t="s">
        <v>1371</v>
      </c>
      <c r="D47" s="50" t="s">
        <v>6</v>
      </c>
      <c r="E47" s="50" t="s">
        <v>2</v>
      </c>
      <c r="F47" s="6" t="str">
        <f t="shared" si="0"/>
        <v>7-05-01</v>
      </c>
      <c r="G47" s="50" t="s">
        <v>2369</v>
      </c>
      <c r="H47" s="6"/>
      <c r="I47" s="6"/>
      <c r="J47" s="50" t="s">
        <v>1392</v>
      </c>
      <c r="K47" s="50" t="s">
        <v>1369</v>
      </c>
      <c r="L47" s="50" t="s">
        <v>1373</v>
      </c>
      <c r="M47" s="50" t="s">
        <v>1374</v>
      </c>
      <c r="N47" s="5"/>
      <c r="O47" s="5"/>
      <c r="P47" s="5"/>
      <c r="Q47" s="50" t="s">
        <v>1393</v>
      </c>
      <c r="R47" s="5"/>
      <c r="S47" s="50" t="s">
        <v>1376</v>
      </c>
      <c r="T47" s="50">
        <v>64401797</v>
      </c>
      <c r="U47" s="50">
        <v>0</v>
      </c>
      <c r="V47" s="50" t="s">
        <v>1377</v>
      </c>
      <c r="W47" s="50" t="s">
        <v>1394</v>
      </c>
      <c r="X47" s="6"/>
    </row>
    <row r="48" spans="1:24" x14ac:dyDescent="0.3">
      <c r="A48" s="50" t="s">
        <v>1395</v>
      </c>
      <c r="B48" s="50" t="s">
        <v>1370</v>
      </c>
      <c r="C48" s="50" t="s">
        <v>1371</v>
      </c>
      <c r="D48" s="50" t="s">
        <v>6</v>
      </c>
      <c r="E48" s="50" t="s">
        <v>4</v>
      </c>
      <c r="F48" s="6" t="str">
        <f t="shared" si="0"/>
        <v>7-05-03</v>
      </c>
      <c r="G48" s="50" t="s">
        <v>2369</v>
      </c>
      <c r="H48" s="6"/>
      <c r="I48" s="6"/>
      <c r="J48" s="50" t="s">
        <v>1396</v>
      </c>
      <c r="K48" s="50" t="s">
        <v>1369</v>
      </c>
      <c r="L48" s="50" t="s">
        <v>1373</v>
      </c>
      <c r="M48" s="50" t="s">
        <v>1374</v>
      </c>
      <c r="N48" s="5"/>
      <c r="O48" s="5"/>
      <c r="P48" s="5"/>
      <c r="Q48" s="50" t="s">
        <v>1397</v>
      </c>
      <c r="R48" s="5"/>
      <c r="S48" s="50" t="s">
        <v>1376</v>
      </c>
      <c r="T48" s="50">
        <v>64401797</v>
      </c>
      <c r="U48" s="50">
        <v>0</v>
      </c>
      <c r="V48" s="50" t="s">
        <v>1377</v>
      </c>
      <c r="W48" s="50" t="s">
        <v>1398</v>
      </c>
      <c r="X48" s="6"/>
    </row>
    <row r="49" spans="1:24" x14ac:dyDescent="0.3">
      <c r="A49" s="50" t="s">
        <v>1399</v>
      </c>
      <c r="B49" s="50" t="s">
        <v>1370</v>
      </c>
      <c r="C49" s="50" t="s">
        <v>1371</v>
      </c>
      <c r="D49" s="50" t="s">
        <v>6</v>
      </c>
      <c r="E49" s="50" t="s">
        <v>3</v>
      </c>
      <c r="F49" s="6" t="str">
        <f t="shared" si="0"/>
        <v>7-05-02</v>
      </c>
      <c r="G49" s="50" t="s">
        <v>2369</v>
      </c>
      <c r="H49" s="6"/>
      <c r="I49" s="6"/>
      <c r="J49" s="50" t="s">
        <v>1400</v>
      </c>
      <c r="K49" s="50" t="s">
        <v>1369</v>
      </c>
      <c r="L49" s="50" t="s">
        <v>1373</v>
      </c>
      <c r="M49" s="50" t="s">
        <v>1374</v>
      </c>
      <c r="N49" s="5"/>
      <c r="O49" s="5"/>
      <c r="P49" s="5"/>
      <c r="Q49" s="50" t="s">
        <v>1401</v>
      </c>
      <c r="R49" s="5"/>
      <c r="S49" s="50" t="s">
        <v>1376</v>
      </c>
      <c r="T49" s="50">
        <v>64401797</v>
      </c>
      <c r="U49" s="50">
        <v>0</v>
      </c>
      <c r="V49" s="50" t="s">
        <v>1377</v>
      </c>
      <c r="W49" s="50" t="s">
        <v>1402</v>
      </c>
      <c r="X49" s="6"/>
    </row>
    <row r="50" spans="1:24" x14ac:dyDescent="0.3">
      <c r="A50" s="50" t="s">
        <v>1403</v>
      </c>
      <c r="B50" s="50" t="s">
        <v>1370</v>
      </c>
      <c r="C50" s="50" t="s">
        <v>1371</v>
      </c>
      <c r="D50" s="50" t="s">
        <v>6</v>
      </c>
      <c r="E50" s="50" t="s">
        <v>3</v>
      </c>
      <c r="F50" s="6" t="str">
        <f t="shared" si="0"/>
        <v>7-05-02</v>
      </c>
      <c r="G50" s="50" t="s">
        <v>2369</v>
      </c>
      <c r="H50" s="6"/>
      <c r="I50" s="6"/>
      <c r="J50" s="50" t="s">
        <v>1404</v>
      </c>
      <c r="K50" s="50" t="s">
        <v>1369</v>
      </c>
      <c r="L50" s="50" t="s">
        <v>1373</v>
      </c>
      <c r="M50" s="50" t="s">
        <v>1374</v>
      </c>
      <c r="N50" s="5"/>
      <c r="O50" s="5"/>
      <c r="P50" s="5"/>
      <c r="Q50" s="50" t="s">
        <v>1405</v>
      </c>
      <c r="R50" s="5"/>
      <c r="S50" s="50" t="s">
        <v>1376</v>
      </c>
      <c r="T50" s="50">
        <v>64401797</v>
      </c>
      <c r="U50" s="50">
        <v>0</v>
      </c>
      <c r="V50" s="50" t="s">
        <v>1377</v>
      </c>
      <c r="W50" s="50" t="s">
        <v>1406</v>
      </c>
      <c r="X50" s="6"/>
    </row>
    <row r="51" spans="1:24" x14ac:dyDescent="0.3">
      <c r="A51" s="50" t="s">
        <v>1862</v>
      </c>
      <c r="B51" s="50" t="s">
        <v>1863</v>
      </c>
      <c r="C51" s="50" t="s">
        <v>1371</v>
      </c>
      <c r="D51" s="50" t="s">
        <v>2</v>
      </c>
      <c r="E51" s="50" t="s">
        <v>2</v>
      </c>
      <c r="F51" s="6" t="str">
        <f t="shared" si="0"/>
        <v>7-01-01</v>
      </c>
      <c r="G51" s="50" t="s">
        <v>2369</v>
      </c>
      <c r="H51" s="6"/>
      <c r="I51" s="6"/>
      <c r="J51" s="50" t="s">
        <v>1864</v>
      </c>
      <c r="K51" s="4" t="s">
        <v>178</v>
      </c>
      <c r="L51" s="50" t="s">
        <v>1373</v>
      </c>
      <c r="M51" s="50" t="s">
        <v>2</v>
      </c>
      <c r="N51" s="5"/>
      <c r="O51" s="5"/>
      <c r="P51" s="5"/>
      <c r="Q51" s="50" t="s">
        <v>1865</v>
      </c>
      <c r="R51" s="5"/>
      <c r="S51" s="50" t="s">
        <v>1866</v>
      </c>
      <c r="T51" s="50">
        <v>27584884</v>
      </c>
      <c r="U51" s="50">
        <v>0</v>
      </c>
      <c r="V51" s="50" t="s">
        <v>1875</v>
      </c>
      <c r="W51" s="50" t="s">
        <v>1867</v>
      </c>
      <c r="X51" s="6"/>
    </row>
    <row r="52" spans="1:24" x14ac:dyDescent="0.3">
      <c r="A52" s="50" t="s">
        <v>1868</v>
      </c>
      <c r="B52" s="50" t="s">
        <v>1863</v>
      </c>
      <c r="C52" s="50" t="s">
        <v>1371</v>
      </c>
      <c r="D52" s="50" t="s">
        <v>2</v>
      </c>
      <c r="E52" s="50" t="s">
        <v>2</v>
      </c>
      <c r="F52" s="6" t="str">
        <f t="shared" si="0"/>
        <v>7-01-01</v>
      </c>
      <c r="G52" s="50" t="s">
        <v>2369</v>
      </c>
      <c r="H52" s="6"/>
      <c r="I52" s="6"/>
      <c r="J52" s="50" t="s">
        <v>1869</v>
      </c>
      <c r="K52" s="50" t="s">
        <v>1862</v>
      </c>
      <c r="L52" s="50" t="s">
        <v>1373</v>
      </c>
      <c r="M52" s="50" t="s">
        <v>2</v>
      </c>
      <c r="N52" s="5"/>
      <c r="O52" s="5"/>
      <c r="P52" s="5"/>
      <c r="Q52" s="50" t="s">
        <v>1870</v>
      </c>
      <c r="R52" s="5"/>
      <c r="S52" s="50" t="s">
        <v>1866</v>
      </c>
      <c r="T52" s="50">
        <v>27584884</v>
      </c>
      <c r="U52" s="50">
        <v>0</v>
      </c>
      <c r="V52" s="50" t="s">
        <v>1875</v>
      </c>
      <c r="W52" s="50" t="s">
        <v>1871</v>
      </c>
      <c r="X52" s="6"/>
    </row>
    <row r="53" spans="1:24" x14ac:dyDescent="0.3">
      <c r="A53" s="50" t="s">
        <v>1872</v>
      </c>
      <c r="B53" s="50" t="s">
        <v>1863</v>
      </c>
      <c r="C53" s="50" t="s">
        <v>1371</v>
      </c>
      <c r="D53" s="50" t="s">
        <v>2</v>
      </c>
      <c r="E53" s="50" t="s">
        <v>2</v>
      </c>
      <c r="F53" s="6" t="str">
        <f t="shared" si="0"/>
        <v>7-01-01</v>
      </c>
      <c r="G53" s="50" t="s">
        <v>2369</v>
      </c>
      <c r="H53" s="6"/>
      <c r="I53" s="6"/>
      <c r="J53" s="50" t="s">
        <v>1873</v>
      </c>
      <c r="K53" s="50" t="s">
        <v>1862</v>
      </c>
      <c r="L53" s="50" t="s">
        <v>1373</v>
      </c>
      <c r="M53" s="50" t="s">
        <v>2</v>
      </c>
      <c r="N53" s="5"/>
      <c r="O53" s="5"/>
      <c r="P53" s="5"/>
      <c r="Q53" s="50" t="s">
        <v>1874</v>
      </c>
      <c r="R53" s="5"/>
      <c r="S53" s="50" t="s">
        <v>1866</v>
      </c>
      <c r="T53" s="50">
        <v>27584884</v>
      </c>
      <c r="U53" s="50">
        <v>0</v>
      </c>
      <c r="V53" s="50" t="s">
        <v>1875</v>
      </c>
      <c r="W53" s="50" t="s">
        <v>1876</v>
      </c>
      <c r="X53" s="6"/>
    </row>
    <row r="54" spans="1:24" x14ac:dyDescent="0.3">
      <c r="A54" s="50" t="s">
        <v>1877</v>
      </c>
      <c r="B54" s="50" t="s">
        <v>1863</v>
      </c>
      <c r="C54" s="50" t="s">
        <v>1371</v>
      </c>
      <c r="D54" s="50" t="s">
        <v>2</v>
      </c>
      <c r="E54" s="50" t="s">
        <v>4</v>
      </c>
      <c r="F54" s="6" t="str">
        <f t="shared" si="0"/>
        <v>7-01-03</v>
      </c>
      <c r="G54" s="50" t="s">
        <v>2369</v>
      </c>
      <c r="H54" s="6"/>
      <c r="I54" s="6"/>
      <c r="J54" s="50" t="s">
        <v>1878</v>
      </c>
      <c r="K54" s="50" t="s">
        <v>1862</v>
      </c>
      <c r="L54" s="50" t="s">
        <v>1373</v>
      </c>
      <c r="M54" s="50" t="s">
        <v>2</v>
      </c>
      <c r="N54" s="5"/>
      <c r="O54" s="5"/>
      <c r="P54" s="5"/>
      <c r="Q54" s="50" t="s">
        <v>1879</v>
      </c>
      <c r="R54" s="5"/>
      <c r="S54" s="50" t="s">
        <v>1866</v>
      </c>
      <c r="T54" s="50">
        <v>27971182</v>
      </c>
      <c r="U54" s="50">
        <v>0</v>
      </c>
      <c r="V54" s="50" t="s">
        <v>1875</v>
      </c>
      <c r="W54" s="50" t="s">
        <v>1880</v>
      </c>
      <c r="X54" s="6"/>
    </row>
    <row r="55" spans="1:24" x14ac:dyDescent="0.3">
      <c r="A55" s="50" t="s">
        <v>1881</v>
      </c>
      <c r="B55" s="50" t="s">
        <v>1863</v>
      </c>
      <c r="C55" s="50" t="s">
        <v>1371</v>
      </c>
      <c r="D55" s="50" t="s">
        <v>2</v>
      </c>
      <c r="E55" s="50" t="s">
        <v>2</v>
      </c>
      <c r="F55" s="6" t="str">
        <f t="shared" si="0"/>
        <v>7-01-01</v>
      </c>
      <c r="G55" s="50" t="s">
        <v>2369</v>
      </c>
      <c r="H55" s="6"/>
      <c r="I55" s="6"/>
      <c r="J55" s="50" t="s">
        <v>1882</v>
      </c>
      <c r="K55" s="50" t="s">
        <v>1862</v>
      </c>
      <c r="L55" s="50" t="s">
        <v>1373</v>
      </c>
      <c r="M55" s="50" t="s">
        <v>2</v>
      </c>
      <c r="N55" s="5"/>
      <c r="O55" s="5"/>
      <c r="P55" s="5"/>
      <c r="Q55" s="50" t="s">
        <v>1373</v>
      </c>
      <c r="R55" s="5"/>
      <c r="S55" s="50" t="s">
        <v>1866</v>
      </c>
      <c r="T55" s="50">
        <v>27584884</v>
      </c>
      <c r="U55" s="50">
        <v>0</v>
      </c>
      <c r="V55" s="50" t="s">
        <v>1875</v>
      </c>
      <c r="W55" s="50" t="s">
        <v>1865</v>
      </c>
      <c r="X55" s="6"/>
    </row>
    <row r="56" spans="1:24" x14ac:dyDescent="0.3">
      <c r="A56" s="50" t="s">
        <v>2348</v>
      </c>
      <c r="B56" s="50" t="s">
        <v>2349</v>
      </c>
      <c r="C56" s="50" t="s">
        <v>177</v>
      </c>
      <c r="D56" s="50" t="s">
        <v>10</v>
      </c>
      <c r="E56" s="50" t="s">
        <v>6</v>
      </c>
      <c r="F56" s="6" t="str">
        <f t="shared" si="0"/>
        <v>2-10-05</v>
      </c>
      <c r="G56" s="50" t="s">
        <v>2369</v>
      </c>
      <c r="H56" s="6"/>
      <c r="I56" s="6"/>
      <c r="J56" s="50" t="s">
        <v>2350</v>
      </c>
      <c r="K56" s="4" t="s">
        <v>178</v>
      </c>
      <c r="L56" s="50" t="s">
        <v>1463</v>
      </c>
      <c r="M56" s="50" t="s">
        <v>2</v>
      </c>
      <c r="N56" s="5"/>
      <c r="O56" s="5"/>
      <c r="P56" s="5"/>
      <c r="Q56" s="50" t="s">
        <v>2351</v>
      </c>
      <c r="R56" s="5"/>
      <c r="S56" s="50" t="s">
        <v>2352</v>
      </c>
      <c r="T56" s="50">
        <v>24721135</v>
      </c>
      <c r="U56" s="50">
        <v>0</v>
      </c>
      <c r="V56" s="50" t="s">
        <v>2353</v>
      </c>
      <c r="W56" s="50" t="s">
        <v>2354</v>
      </c>
      <c r="X56" s="6"/>
    </row>
    <row r="57" spans="1:24" x14ac:dyDescent="0.3">
      <c r="A57" s="50" t="s">
        <v>2355</v>
      </c>
      <c r="B57" s="50" t="s">
        <v>2349</v>
      </c>
      <c r="C57" s="50" t="s">
        <v>177</v>
      </c>
      <c r="D57" s="50" t="s">
        <v>2204</v>
      </c>
      <c r="E57" s="50" t="s">
        <v>3</v>
      </c>
      <c r="F57" s="6" t="str">
        <f t="shared" si="0"/>
        <v>2-16-02</v>
      </c>
      <c r="G57" s="50" t="s">
        <v>2369</v>
      </c>
      <c r="H57" s="6"/>
      <c r="I57" s="6"/>
      <c r="J57" s="50" t="s">
        <v>2356</v>
      </c>
      <c r="K57" s="50" t="s">
        <v>2348</v>
      </c>
      <c r="L57" s="50" t="s">
        <v>1463</v>
      </c>
      <c r="M57" s="50" t="s">
        <v>2</v>
      </c>
      <c r="N57" s="5"/>
      <c r="O57" s="5"/>
      <c r="P57" s="5"/>
      <c r="Q57" s="50" t="s">
        <v>2357</v>
      </c>
      <c r="R57" s="5"/>
      <c r="S57" s="50" t="s">
        <v>2358</v>
      </c>
      <c r="T57" s="50">
        <v>24650076</v>
      </c>
      <c r="U57" s="50">
        <v>24650076</v>
      </c>
      <c r="V57" s="50" t="s">
        <v>2359</v>
      </c>
      <c r="W57" s="50" t="s">
        <v>2360</v>
      </c>
      <c r="X57" s="6"/>
    </row>
    <row r="58" spans="1:24" x14ac:dyDescent="0.3">
      <c r="A58" s="50" t="s">
        <v>1725</v>
      </c>
      <c r="B58" s="50" t="s">
        <v>1726</v>
      </c>
      <c r="C58" s="50" t="s">
        <v>175</v>
      </c>
      <c r="D58" s="50" t="s">
        <v>2</v>
      </c>
      <c r="E58" s="50" t="s">
        <v>5</v>
      </c>
      <c r="F58" s="6" t="str">
        <f t="shared" si="0"/>
        <v>6-01-04</v>
      </c>
      <c r="G58" s="50" t="s">
        <v>2369</v>
      </c>
      <c r="H58" s="6"/>
      <c r="I58" s="6"/>
      <c r="J58" s="50" t="s">
        <v>669</v>
      </c>
      <c r="K58" s="4" t="s">
        <v>178</v>
      </c>
      <c r="L58" s="50" t="s">
        <v>1555</v>
      </c>
      <c r="M58" s="50" t="s">
        <v>5</v>
      </c>
      <c r="N58" s="5"/>
      <c r="O58" s="5"/>
      <c r="P58" s="5"/>
      <c r="Q58" s="50" t="s">
        <v>1727</v>
      </c>
      <c r="R58" s="5"/>
      <c r="S58" s="50" t="s">
        <v>1728</v>
      </c>
      <c r="T58" s="50">
        <v>22006406</v>
      </c>
      <c r="U58" s="50">
        <v>0</v>
      </c>
      <c r="V58" s="50" t="s">
        <v>1729</v>
      </c>
      <c r="W58" s="50" t="s">
        <v>1730</v>
      </c>
      <c r="X58" s="6"/>
    </row>
    <row r="59" spans="1:24" x14ac:dyDescent="0.3">
      <c r="A59" s="50" t="s">
        <v>1731</v>
      </c>
      <c r="B59" s="50" t="s">
        <v>1726</v>
      </c>
      <c r="C59" s="50" t="s">
        <v>175</v>
      </c>
      <c r="D59" s="50" t="s">
        <v>2</v>
      </c>
      <c r="E59" s="50" t="s">
        <v>5</v>
      </c>
      <c r="F59" s="6" t="str">
        <f t="shared" si="0"/>
        <v>6-01-04</v>
      </c>
      <c r="G59" s="50" t="s">
        <v>2369</v>
      </c>
      <c r="H59" s="6"/>
      <c r="I59" s="6"/>
      <c r="J59" s="50" t="s">
        <v>1732</v>
      </c>
      <c r="K59" s="50" t="s">
        <v>1725</v>
      </c>
      <c r="L59" s="50" t="s">
        <v>1555</v>
      </c>
      <c r="M59" s="50" t="s">
        <v>5</v>
      </c>
      <c r="N59" s="5"/>
      <c r="O59" s="5"/>
      <c r="P59" s="5"/>
      <c r="Q59" s="50" t="s">
        <v>1733</v>
      </c>
      <c r="R59" s="5"/>
      <c r="S59" s="50" t="s">
        <v>1728</v>
      </c>
      <c r="T59" s="50">
        <v>22006406</v>
      </c>
      <c r="U59" s="50">
        <v>0</v>
      </c>
      <c r="V59" s="50" t="s">
        <v>1729</v>
      </c>
      <c r="W59" s="50" t="s">
        <v>1734</v>
      </c>
      <c r="X59" s="6"/>
    </row>
    <row r="60" spans="1:24" x14ac:dyDescent="0.3">
      <c r="A60" s="50" t="s">
        <v>2128</v>
      </c>
      <c r="B60" s="50" t="s">
        <v>2129</v>
      </c>
      <c r="C60" s="50" t="s">
        <v>176</v>
      </c>
      <c r="D60" s="50" t="s">
        <v>1996</v>
      </c>
      <c r="E60" s="50" t="s">
        <v>4</v>
      </c>
      <c r="F60" s="6" t="str">
        <f t="shared" si="0"/>
        <v>1-19-03</v>
      </c>
      <c r="G60" s="50" t="s">
        <v>2369</v>
      </c>
      <c r="H60" s="6"/>
      <c r="I60" s="6"/>
      <c r="J60" s="50" t="s">
        <v>2130</v>
      </c>
      <c r="K60" s="4" t="s">
        <v>178</v>
      </c>
      <c r="L60" s="50" t="s">
        <v>1998</v>
      </c>
      <c r="M60" s="50" t="s">
        <v>4</v>
      </c>
      <c r="N60" s="5"/>
      <c r="O60" s="5"/>
      <c r="P60" s="5"/>
      <c r="Q60" s="50" t="s">
        <v>2370</v>
      </c>
      <c r="R60" s="5"/>
      <c r="S60" s="50" t="s">
        <v>2131</v>
      </c>
      <c r="T60" s="50">
        <v>22704120</v>
      </c>
      <c r="U60" s="50">
        <v>0</v>
      </c>
      <c r="V60" s="50" t="s">
        <v>2132</v>
      </c>
      <c r="W60" s="50" t="s">
        <v>2394</v>
      </c>
      <c r="X60" s="6"/>
    </row>
    <row r="61" spans="1:24" x14ac:dyDescent="0.3">
      <c r="A61" s="50" t="s">
        <v>2133</v>
      </c>
      <c r="B61" s="50" t="s">
        <v>2129</v>
      </c>
      <c r="C61" s="50" t="s">
        <v>176</v>
      </c>
      <c r="D61" s="50" t="s">
        <v>1996</v>
      </c>
      <c r="E61" s="50" t="s">
        <v>2</v>
      </c>
      <c r="F61" s="6" t="str">
        <f t="shared" si="0"/>
        <v>1-19-01</v>
      </c>
      <c r="G61" s="50" t="s">
        <v>2369</v>
      </c>
      <c r="H61" s="6"/>
      <c r="I61" s="6"/>
      <c r="J61" s="50" t="s">
        <v>2134</v>
      </c>
      <c r="K61" s="50" t="s">
        <v>2128</v>
      </c>
      <c r="L61" s="50" t="s">
        <v>1998</v>
      </c>
      <c r="M61" s="50" t="s">
        <v>10</v>
      </c>
      <c r="N61" s="5"/>
      <c r="O61" s="5"/>
      <c r="P61" s="5"/>
      <c r="Q61" s="50" t="s">
        <v>2135</v>
      </c>
      <c r="R61" s="5"/>
      <c r="S61" s="50" t="s">
        <v>2131</v>
      </c>
      <c r="T61" s="50">
        <v>27704120</v>
      </c>
      <c r="U61" s="50">
        <v>0</v>
      </c>
      <c r="V61" s="50" t="s">
        <v>2132</v>
      </c>
      <c r="W61" s="50" t="s">
        <v>2136</v>
      </c>
      <c r="X61" s="6"/>
    </row>
    <row r="62" spans="1:24" x14ac:dyDescent="0.3">
      <c r="A62" s="50" t="s">
        <v>1637</v>
      </c>
      <c r="B62" s="50" t="s">
        <v>1638</v>
      </c>
      <c r="C62" s="50" t="s">
        <v>1371</v>
      </c>
      <c r="D62" s="50" t="s">
        <v>4</v>
      </c>
      <c r="E62" s="50" t="s">
        <v>4</v>
      </c>
      <c r="F62" s="6" t="str">
        <f t="shared" si="0"/>
        <v>7-03-03</v>
      </c>
      <c r="G62" s="50" t="s">
        <v>2369</v>
      </c>
      <c r="H62" s="6"/>
      <c r="I62" s="6"/>
      <c r="J62" s="50" t="s">
        <v>1639</v>
      </c>
      <c r="K62" s="11" t="s">
        <v>178</v>
      </c>
      <c r="L62" s="50" t="s">
        <v>1373</v>
      </c>
      <c r="M62" s="50" t="s">
        <v>7</v>
      </c>
      <c r="N62" s="5"/>
      <c r="O62" s="5"/>
      <c r="P62" s="5"/>
      <c r="Q62" s="50" t="s">
        <v>1640</v>
      </c>
      <c r="R62" s="5"/>
      <c r="S62" s="50" t="s">
        <v>1641</v>
      </c>
      <c r="T62" s="50">
        <v>27652345</v>
      </c>
      <c r="U62" s="50">
        <v>0</v>
      </c>
      <c r="V62" s="50" t="s">
        <v>1642</v>
      </c>
      <c r="W62" s="50" t="s">
        <v>1643</v>
      </c>
      <c r="X62" s="6"/>
    </row>
    <row r="63" spans="1:24" x14ac:dyDescent="0.3">
      <c r="A63" s="50" t="s">
        <v>1644</v>
      </c>
      <c r="B63" s="50" t="s">
        <v>1638</v>
      </c>
      <c r="C63" s="50" t="s">
        <v>1371</v>
      </c>
      <c r="D63" s="50" t="s">
        <v>4</v>
      </c>
      <c r="E63" s="50" t="s">
        <v>7</v>
      </c>
      <c r="F63" s="6" t="str">
        <f t="shared" si="0"/>
        <v>7-03-06</v>
      </c>
      <c r="G63" s="50" t="s">
        <v>2369</v>
      </c>
      <c r="H63" s="6"/>
      <c r="I63" s="6"/>
      <c r="J63" s="50" t="s">
        <v>1645</v>
      </c>
      <c r="K63" s="50" t="s">
        <v>1637</v>
      </c>
      <c r="L63" s="50" t="s">
        <v>1373</v>
      </c>
      <c r="M63" s="50" t="s">
        <v>7</v>
      </c>
      <c r="N63" s="5"/>
      <c r="O63" s="5"/>
      <c r="P63" s="5"/>
      <c r="Q63" s="50" t="s">
        <v>1646</v>
      </c>
      <c r="R63" s="5"/>
      <c r="S63" s="50" t="s">
        <v>1641</v>
      </c>
      <c r="T63" s="50">
        <v>27652345</v>
      </c>
      <c r="U63" s="50">
        <v>0</v>
      </c>
      <c r="V63" s="50" t="s">
        <v>1642</v>
      </c>
      <c r="W63" s="50" t="s">
        <v>1647</v>
      </c>
      <c r="X63" s="6"/>
    </row>
    <row r="64" spans="1:24" x14ac:dyDescent="0.3">
      <c r="A64" s="50" t="s">
        <v>1648</v>
      </c>
      <c r="B64" s="50" t="s">
        <v>1638</v>
      </c>
      <c r="C64" s="50" t="s">
        <v>1371</v>
      </c>
      <c r="D64" s="50" t="s">
        <v>4</v>
      </c>
      <c r="E64" s="50" t="s">
        <v>4</v>
      </c>
      <c r="F64" s="6" t="str">
        <f t="shared" si="0"/>
        <v>7-03-03</v>
      </c>
      <c r="G64" s="50" t="s">
        <v>2369</v>
      </c>
      <c r="H64" s="6"/>
      <c r="I64" s="6"/>
      <c r="J64" s="50" t="s">
        <v>182</v>
      </c>
      <c r="K64" s="50" t="s">
        <v>1637</v>
      </c>
      <c r="L64" s="50" t="s">
        <v>1373</v>
      </c>
      <c r="M64" s="50" t="s">
        <v>7</v>
      </c>
      <c r="N64" s="5"/>
      <c r="O64" s="5"/>
      <c r="P64" s="5"/>
      <c r="Q64" s="50" t="s">
        <v>1649</v>
      </c>
      <c r="R64" s="5"/>
      <c r="S64" s="50" t="s">
        <v>2423</v>
      </c>
      <c r="T64" s="50">
        <v>27651058</v>
      </c>
      <c r="U64" s="50">
        <v>0</v>
      </c>
      <c r="V64" s="50" t="s">
        <v>1642</v>
      </c>
      <c r="W64" s="50" t="s">
        <v>1650</v>
      </c>
      <c r="X64" s="6"/>
    </row>
    <row r="65" spans="1:24" x14ac:dyDescent="0.3">
      <c r="A65" s="50" t="s">
        <v>1651</v>
      </c>
      <c r="B65" s="50" t="s">
        <v>1638</v>
      </c>
      <c r="C65" s="50" t="s">
        <v>1371</v>
      </c>
      <c r="D65" s="50" t="s">
        <v>4</v>
      </c>
      <c r="E65" s="50" t="s">
        <v>7</v>
      </c>
      <c r="F65" s="6" t="str">
        <f t="shared" si="0"/>
        <v>7-03-06</v>
      </c>
      <c r="G65" s="50" t="s">
        <v>2369</v>
      </c>
      <c r="H65" s="6"/>
      <c r="I65" s="6"/>
      <c r="J65" s="50" t="s">
        <v>1227</v>
      </c>
      <c r="K65" s="50" t="s">
        <v>1637</v>
      </c>
      <c r="L65" s="50" t="s">
        <v>1373</v>
      </c>
      <c r="M65" s="50" t="s">
        <v>7</v>
      </c>
      <c r="N65" s="5"/>
      <c r="O65" s="5"/>
      <c r="P65" s="5"/>
      <c r="Q65" s="50" t="s">
        <v>1652</v>
      </c>
      <c r="R65" s="5"/>
      <c r="S65" s="50" t="s">
        <v>1641</v>
      </c>
      <c r="T65" s="50">
        <v>27652345</v>
      </c>
      <c r="U65" s="50">
        <v>0</v>
      </c>
      <c r="V65" s="50" t="s">
        <v>1642</v>
      </c>
      <c r="W65" s="50" t="s">
        <v>1653</v>
      </c>
      <c r="X65" s="6"/>
    </row>
    <row r="66" spans="1:24" x14ac:dyDescent="0.3">
      <c r="A66" s="50" t="s">
        <v>1559</v>
      </c>
      <c r="B66" s="50" t="s">
        <v>1560</v>
      </c>
      <c r="C66" s="50" t="s">
        <v>177</v>
      </c>
      <c r="D66" s="50" t="s">
        <v>1420</v>
      </c>
      <c r="E66" s="50" t="s">
        <v>2</v>
      </c>
      <c r="F66" s="6" t="str">
        <f t="shared" si="0"/>
        <v>2-13-01</v>
      </c>
      <c r="G66" s="50" t="s">
        <v>2369</v>
      </c>
      <c r="H66" s="6"/>
      <c r="I66" s="6"/>
      <c r="J66" s="50" t="s">
        <v>1561</v>
      </c>
      <c r="K66" s="6" t="s">
        <v>178</v>
      </c>
      <c r="L66" s="50" t="s">
        <v>1422</v>
      </c>
      <c r="M66" s="50" t="s">
        <v>9</v>
      </c>
      <c r="N66" s="5"/>
      <c r="O66" s="5"/>
      <c r="P66" s="5"/>
      <c r="Q66" s="50" t="s">
        <v>1562</v>
      </c>
      <c r="R66" s="5"/>
      <c r="S66" s="50" t="s">
        <v>1563</v>
      </c>
      <c r="T66" s="50">
        <v>24708464</v>
      </c>
      <c r="U66" s="50">
        <v>24708034</v>
      </c>
      <c r="V66" s="50" t="s">
        <v>1564</v>
      </c>
      <c r="W66" s="50" t="s">
        <v>1565</v>
      </c>
      <c r="X66" s="6"/>
    </row>
    <row r="67" spans="1:24" x14ac:dyDescent="0.3">
      <c r="A67" s="50" t="s">
        <v>1953</v>
      </c>
      <c r="B67" s="50" t="s">
        <v>1954</v>
      </c>
      <c r="C67" s="50" t="s">
        <v>184</v>
      </c>
      <c r="D67" s="50" t="s">
        <v>3</v>
      </c>
      <c r="E67" s="50" t="s">
        <v>2</v>
      </c>
      <c r="F67" s="6" t="str">
        <f t="shared" ref="F67:F130" si="1">CONCATENATE(C67,"-",D67,"-",E67)</f>
        <v>5-02-01</v>
      </c>
      <c r="G67" s="50" t="s">
        <v>2369</v>
      </c>
      <c r="H67" s="6"/>
      <c r="I67" s="6"/>
      <c r="J67" s="50" t="s">
        <v>1955</v>
      </c>
      <c r="K67" s="4" t="s">
        <v>178</v>
      </c>
      <c r="L67" s="50" t="s">
        <v>1713</v>
      </c>
      <c r="M67" s="50" t="s">
        <v>2</v>
      </c>
      <c r="N67" s="5"/>
      <c r="O67" s="5"/>
      <c r="P67" s="5"/>
      <c r="Q67" s="50" t="s">
        <v>1956</v>
      </c>
      <c r="R67" s="5"/>
      <c r="S67" s="50" t="s">
        <v>1957</v>
      </c>
      <c r="T67" s="50">
        <v>26854546</v>
      </c>
      <c r="U67" s="50">
        <v>0</v>
      </c>
      <c r="V67" s="50" t="s">
        <v>1958</v>
      </c>
      <c r="W67" s="50" t="s">
        <v>1959</v>
      </c>
      <c r="X67" s="6"/>
    </row>
    <row r="68" spans="1:24" x14ac:dyDescent="0.3">
      <c r="A68" s="50" t="s">
        <v>1960</v>
      </c>
      <c r="B68" s="50" t="s">
        <v>1954</v>
      </c>
      <c r="C68" s="50" t="s">
        <v>184</v>
      </c>
      <c r="D68" s="50" t="s">
        <v>3</v>
      </c>
      <c r="E68" s="50" t="s">
        <v>4</v>
      </c>
      <c r="F68" s="6" t="str">
        <f t="shared" si="1"/>
        <v>5-02-03</v>
      </c>
      <c r="G68" s="50" t="s">
        <v>2369</v>
      </c>
      <c r="H68" s="6"/>
      <c r="I68" s="6"/>
      <c r="J68" s="50" t="s">
        <v>1961</v>
      </c>
      <c r="K68" s="50" t="s">
        <v>1953</v>
      </c>
      <c r="L68" s="50" t="s">
        <v>1713</v>
      </c>
      <c r="M68" s="50" t="s">
        <v>5</v>
      </c>
      <c r="N68" s="5"/>
      <c r="O68" s="5"/>
      <c r="P68" s="5"/>
      <c r="Q68" s="50" t="s">
        <v>1610</v>
      </c>
      <c r="R68" s="5"/>
      <c r="S68" s="50" t="s">
        <v>1957</v>
      </c>
      <c r="T68" s="50">
        <v>26854546</v>
      </c>
      <c r="U68" s="50">
        <v>26854546</v>
      </c>
      <c r="V68" s="50" t="s">
        <v>1958</v>
      </c>
      <c r="W68" s="50" t="s">
        <v>1962</v>
      </c>
      <c r="X68" s="6"/>
    </row>
    <row r="69" spans="1:24" x14ac:dyDescent="0.3">
      <c r="A69" s="50" t="s">
        <v>1662</v>
      </c>
      <c r="B69" s="50" t="s">
        <v>1663</v>
      </c>
      <c r="C69" s="50" t="s">
        <v>1371</v>
      </c>
      <c r="D69" s="50" t="s">
        <v>7</v>
      </c>
      <c r="E69" s="50" t="s">
        <v>2</v>
      </c>
      <c r="F69" s="6" t="str">
        <f t="shared" si="1"/>
        <v>7-06-01</v>
      </c>
      <c r="G69" s="50" t="s">
        <v>2369</v>
      </c>
      <c r="H69" s="6"/>
      <c r="I69" s="6"/>
      <c r="J69" s="50" t="s">
        <v>1664</v>
      </c>
      <c r="K69" s="6" t="s">
        <v>178</v>
      </c>
      <c r="L69" s="50" t="s">
        <v>1515</v>
      </c>
      <c r="M69" s="50" t="s">
        <v>5</v>
      </c>
      <c r="N69" s="5"/>
      <c r="O69" s="5"/>
      <c r="P69" s="5"/>
      <c r="Q69" s="50" t="s">
        <v>1665</v>
      </c>
      <c r="R69" s="5"/>
      <c r="S69" s="50" t="s">
        <v>1666</v>
      </c>
      <c r="T69" s="50">
        <v>27168552</v>
      </c>
      <c r="U69" s="50">
        <v>0</v>
      </c>
      <c r="V69" s="50" t="s">
        <v>1667</v>
      </c>
      <c r="W69" s="50" t="s">
        <v>1668</v>
      </c>
      <c r="X69" s="6"/>
    </row>
    <row r="70" spans="1:24" x14ac:dyDescent="0.3">
      <c r="A70" s="50" t="s">
        <v>1669</v>
      </c>
      <c r="B70" s="50" t="s">
        <v>1663</v>
      </c>
      <c r="C70" s="50" t="s">
        <v>1371</v>
      </c>
      <c r="D70" s="50" t="s">
        <v>7</v>
      </c>
      <c r="E70" s="50" t="s">
        <v>4</v>
      </c>
      <c r="F70" s="6" t="str">
        <f t="shared" si="1"/>
        <v>7-06-03</v>
      </c>
      <c r="G70" s="50" t="s">
        <v>2369</v>
      </c>
      <c r="H70" s="6"/>
      <c r="I70" s="6"/>
      <c r="J70" s="50" t="s">
        <v>1670</v>
      </c>
      <c r="K70" s="50" t="s">
        <v>1662</v>
      </c>
      <c r="L70" s="50" t="s">
        <v>1515</v>
      </c>
      <c r="M70" s="50" t="s">
        <v>5</v>
      </c>
      <c r="N70" s="5"/>
      <c r="O70" s="5"/>
      <c r="P70" s="5"/>
      <c r="Q70" s="50" t="s">
        <v>1671</v>
      </c>
      <c r="R70" s="5"/>
      <c r="S70" s="50" t="s">
        <v>1666</v>
      </c>
      <c r="T70" s="50">
        <v>27168552</v>
      </c>
      <c r="U70" s="50">
        <v>27168552</v>
      </c>
      <c r="V70" s="50" t="s">
        <v>1667</v>
      </c>
      <c r="W70" s="50" t="s">
        <v>1672</v>
      </c>
      <c r="X70" s="6"/>
    </row>
    <row r="71" spans="1:24" x14ac:dyDescent="0.3">
      <c r="A71" s="50" t="s">
        <v>1673</v>
      </c>
      <c r="B71" s="50" t="s">
        <v>1663</v>
      </c>
      <c r="C71" s="50" t="s">
        <v>1371</v>
      </c>
      <c r="D71" s="50" t="s">
        <v>7</v>
      </c>
      <c r="E71" s="50" t="s">
        <v>2</v>
      </c>
      <c r="F71" s="6" t="str">
        <f t="shared" si="1"/>
        <v>7-06-01</v>
      </c>
      <c r="G71" s="50" t="s">
        <v>2369</v>
      </c>
      <c r="H71" s="6"/>
      <c r="I71" s="6"/>
      <c r="J71" s="50" t="s">
        <v>1674</v>
      </c>
      <c r="K71" s="50" t="s">
        <v>1662</v>
      </c>
      <c r="L71" s="50" t="s">
        <v>1515</v>
      </c>
      <c r="M71" s="50" t="s">
        <v>5</v>
      </c>
      <c r="N71" s="5"/>
      <c r="O71" s="5"/>
      <c r="P71" s="5"/>
      <c r="Q71" s="50" t="s">
        <v>1665</v>
      </c>
      <c r="R71" s="5"/>
      <c r="S71" s="50" t="s">
        <v>1666</v>
      </c>
      <c r="T71" s="50">
        <v>27168552</v>
      </c>
      <c r="U71" s="50">
        <v>27168552</v>
      </c>
      <c r="V71" s="50" t="s">
        <v>1667</v>
      </c>
      <c r="W71" s="50" t="s">
        <v>1675</v>
      </c>
      <c r="X71" s="6"/>
    </row>
    <row r="72" spans="1:24" x14ac:dyDescent="0.3">
      <c r="A72" s="50" t="s">
        <v>1676</v>
      </c>
      <c r="B72" s="50" t="s">
        <v>1663</v>
      </c>
      <c r="C72" s="50" t="s">
        <v>1371</v>
      </c>
      <c r="D72" s="50" t="s">
        <v>7</v>
      </c>
      <c r="E72" s="50" t="s">
        <v>2</v>
      </c>
      <c r="F72" s="6" t="str">
        <f t="shared" si="1"/>
        <v>7-06-01</v>
      </c>
      <c r="G72" s="50" t="s">
        <v>2369</v>
      </c>
      <c r="H72" s="6"/>
      <c r="I72" s="6"/>
      <c r="J72" s="50" t="s">
        <v>1677</v>
      </c>
      <c r="K72" s="50" t="s">
        <v>1662</v>
      </c>
      <c r="L72" s="50" t="s">
        <v>1515</v>
      </c>
      <c r="M72" s="50" t="s">
        <v>5</v>
      </c>
      <c r="N72" s="5"/>
      <c r="O72" s="5"/>
      <c r="P72" s="5"/>
      <c r="Q72" s="50" t="s">
        <v>1678</v>
      </c>
      <c r="R72" s="5"/>
      <c r="S72" s="50" t="s">
        <v>1666</v>
      </c>
      <c r="T72" s="50">
        <v>27168552</v>
      </c>
      <c r="U72" s="50">
        <v>27168552</v>
      </c>
      <c r="V72" s="50" t="s">
        <v>1667</v>
      </c>
      <c r="W72" s="50" t="s">
        <v>1679</v>
      </c>
      <c r="X72" s="6"/>
    </row>
    <row r="73" spans="1:24" x14ac:dyDescent="0.3">
      <c r="A73" s="50" t="s">
        <v>1883</v>
      </c>
      <c r="B73" s="50" t="s">
        <v>1884</v>
      </c>
      <c r="C73" s="50" t="s">
        <v>177</v>
      </c>
      <c r="D73" s="50" t="s">
        <v>1885</v>
      </c>
      <c r="E73" s="50" t="s">
        <v>2</v>
      </c>
      <c r="F73" s="6" t="str">
        <f t="shared" si="1"/>
        <v>2-14-01</v>
      </c>
      <c r="G73" s="50" t="s">
        <v>2369</v>
      </c>
      <c r="H73" s="6"/>
      <c r="I73" s="6"/>
      <c r="J73" s="50" t="s">
        <v>1886</v>
      </c>
      <c r="K73" s="4" t="s">
        <v>178</v>
      </c>
      <c r="L73" s="50" t="s">
        <v>1463</v>
      </c>
      <c r="M73" s="50" t="s">
        <v>1374</v>
      </c>
      <c r="N73" s="5"/>
      <c r="O73" s="5"/>
      <c r="P73" s="5"/>
      <c r="Q73" s="50" t="s">
        <v>1887</v>
      </c>
      <c r="R73" s="5"/>
      <c r="S73" s="50" t="s">
        <v>1888</v>
      </c>
      <c r="T73" s="50">
        <v>24711879</v>
      </c>
      <c r="U73" s="50">
        <v>24711879</v>
      </c>
      <c r="V73" s="50" t="s">
        <v>1889</v>
      </c>
      <c r="W73" s="50" t="s">
        <v>1890</v>
      </c>
      <c r="X73" s="6"/>
    </row>
    <row r="74" spans="1:24" x14ac:dyDescent="0.3">
      <c r="A74" s="50" t="s">
        <v>1891</v>
      </c>
      <c r="B74" s="50" t="s">
        <v>1884</v>
      </c>
      <c r="C74" s="50" t="s">
        <v>177</v>
      </c>
      <c r="D74" s="50" t="s">
        <v>1885</v>
      </c>
      <c r="E74" s="50" t="s">
        <v>2</v>
      </c>
      <c r="F74" s="6" t="str">
        <f t="shared" si="1"/>
        <v>2-14-01</v>
      </c>
      <c r="G74" s="50" t="s">
        <v>2369</v>
      </c>
      <c r="H74" s="6"/>
      <c r="I74" s="6"/>
      <c r="J74" s="50" t="s">
        <v>1892</v>
      </c>
      <c r="K74" s="50" t="s">
        <v>1883</v>
      </c>
      <c r="L74" s="50" t="s">
        <v>1463</v>
      </c>
      <c r="M74" s="50" t="s">
        <v>1374</v>
      </c>
      <c r="N74" s="5"/>
      <c r="O74" s="5"/>
      <c r="P74" s="5"/>
      <c r="Q74" s="50" t="s">
        <v>1893</v>
      </c>
      <c r="R74" s="5"/>
      <c r="S74" s="50" t="s">
        <v>1888</v>
      </c>
      <c r="T74" s="50">
        <v>24711879</v>
      </c>
      <c r="U74" s="50">
        <v>24711879</v>
      </c>
      <c r="V74" s="50" t="s">
        <v>1894</v>
      </c>
      <c r="W74" s="50" t="s">
        <v>1895</v>
      </c>
      <c r="X74" s="6"/>
    </row>
    <row r="75" spans="1:24" x14ac:dyDescent="0.3">
      <c r="A75" s="50" t="s">
        <v>1688</v>
      </c>
      <c r="B75" s="50" t="s">
        <v>1689</v>
      </c>
      <c r="C75" s="50" t="s">
        <v>1371</v>
      </c>
      <c r="D75" s="50" t="s">
        <v>4</v>
      </c>
      <c r="E75" s="50" t="s">
        <v>5</v>
      </c>
      <c r="F75" s="6" t="str">
        <f t="shared" si="1"/>
        <v>7-03-04</v>
      </c>
      <c r="G75" s="50" t="s">
        <v>2369</v>
      </c>
      <c r="H75" s="6"/>
      <c r="I75" s="6"/>
      <c r="J75" s="50" t="s">
        <v>1690</v>
      </c>
      <c r="K75" s="6" t="s">
        <v>178</v>
      </c>
      <c r="L75" s="50" t="s">
        <v>1373</v>
      </c>
      <c r="M75" s="50" t="s">
        <v>7</v>
      </c>
      <c r="N75" s="5"/>
      <c r="O75" s="5"/>
      <c r="P75" s="5"/>
      <c r="Q75" s="50" t="s">
        <v>1691</v>
      </c>
      <c r="R75" s="5"/>
      <c r="S75" s="50" t="s">
        <v>1692</v>
      </c>
      <c r="T75" s="50">
        <v>86898084</v>
      </c>
      <c r="U75" s="50">
        <v>89113284</v>
      </c>
      <c r="V75" s="50" t="s">
        <v>1693</v>
      </c>
      <c r="W75" s="50" t="s">
        <v>1694</v>
      </c>
      <c r="X75" s="6"/>
    </row>
    <row r="76" spans="1:24" x14ac:dyDescent="0.3">
      <c r="A76" s="50" t="s">
        <v>1695</v>
      </c>
      <c r="B76" s="50" t="s">
        <v>1689</v>
      </c>
      <c r="C76" s="50" t="s">
        <v>1371</v>
      </c>
      <c r="D76" s="50" t="s">
        <v>4</v>
      </c>
      <c r="E76" s="50" t="s">
        <v>5</v>
      </c>
      <c r="F76" s="6" t="str">
        <f t="shared" si="1"/>
        <v>7-03-04</v>
      </c>
      <c r="G76" s="50" t="s">
        <v>2369</v>
      </c>
      <c r="H76" s="6"/>
      <c r="I76" s="6"/>
      <c r="J76" s="50" t="s">
        <v>1696</v>
      </c>
      <c r="K76" s="50" t="s">
        <v>1688</v>
      </c>
      <c r="L76" s="50" t="s">
        <v>1373</v>
      </c>
      <c r="M76" s="50" t="s">
        <v>7</v>
      </c>
      <c r="N76" s="5"/>
      <c r="O76" s="5"/>
      <c r="P76" s="5"/>
      <c r="Q76" s="50" t="s">
        <v>1691</v>
      </c>
      <c r="R76" s="5"/>
      <c r="S76" s="50" t="s">
        <v>1692</v>
      </c>
      <c r="T76" s="50">
        <v>86898084</v>
      </c>
      <c r="U76" s="50">
        <v>89113284</v>
      </c>
      <c r="V76" s="50" t="s">
        <v>1693</v>
      </c>
      <c r="W76" s="50" t="s">
        <v>1697</v>
      </c>
      <c r="X76" s="6"/>
    </row>
    <row r="77" spans="1:24" x14ac:dyDescent="0.3">
      <c r="A77" s="50" t="s">
        <v>1698</v>
      </c>
      <c r="B77" s="50" t="s">
        <v>1689</v>
      </c>
      <c r="C77" s="50" t="s">
        <v>1371</v>
      </c>
      <c r="D77" s="50" t="s">
        <v>4</v>
      </c>
      <c r="E77" s="50" t="s">
        <v>5</v>
      </c>
      <c r="F77" s="6" t="str">
        <f t="shared" si="1"/>
        <v>7-03-04</v>
      </c>
      <c r="G77" s="50" t="s">
        <v>2369</v>
      </c>
      <c r="H77" s="6"/>
      <c r="I77" s="6"/>
      <c r="J77" s="50" t="s">
        <v>1699</v>
      </c>
      <c r="K77" s="50" t="s">
        <v>1688</v>
      </c>
      <c r="L77" s="50" t="s">
        <v>1373</v>
      </c>
      <c r="M77" s="50" t="s">
        <v>7</v>
      </c>
      <c r="N77" s="5"/>
      <c r="O77" s="5"/>
      <c r="P77" s="5"/>
      <c r="Q77" s="50" t="s">
        <v>1700</v>
      </c>
      <c r="R77" s="5"/>
      <c r="S77" s="50" t="s">
        <v>1692</v>
      </c>
      <c r="T77" s="50">
        <v>86988084</v>
      </c>
      <c r="U77" s="50">
        <v>89113284</v>
      </c>
      <c r="V77" s="50" t="s">
        <v>1693</v>
      </c>
      <c r="W77" s="50" t="s">
        <v>1701</v>
      </c>
      <c r="X77" s="6"/>
    </row>
    <row r="78" spans="1:24" x14ac:dyDescent="0.3">
      <c r="A78" s="50" t="s">
        <v>1702</v>
      </c>
      <c r="B78" s="50" t="s">
        <v>1689</v>
      </c>
      <c r="C78" s="50" t="s">
        <v>1371</v>
      </c>
      <c r="D78" s="50" t="s">
        <v>4</v>
      </c>
      <c r="E78" s="50" t="s">
        <v>5</v>
      </c>
      <c r="F78" s="6" t="str">
        <f t="shared" si="1"/>
        <v>7-03-04</v>
      </c>
      <c r="G78" s="50" t="s">
        <v>2369</v>
      </c>
      <c r="H78" s="6"/>
      <c r="I78" s="6"/>
      <c r="J78" s="50" t="s">
        <v>1703</v>
      </c>
      <c r="K78" s="50" t="s">
        <v>1688</v>
      </c>
      <c r="L78" s="50" t="s">
        <v>1373</v>
      </c>
      <c r="M78" s="50" t="s">
        <v>7</v>
      </c>
      <c r="N78" s="5"/>
      <c r="O78" s="5"/>
      <c r="P78" s="5"/>
      <c r="Q78" s="50" t="s">
        <v>1704</v>
      </c>
      <c r="R78" s="5"/>
      <c r="S78" s="50" t="s">
        <v>1692</v>
      </c>
      <c r="T78" s="50">
        <v>86988084</v>
      </c>
      <c r="U78" s="50">
        <v>89113284</v>
      </c>
      <c r="V78" s="50" t="s">
        <v>1693</v>
      </c>
      <c r="W78" s="50" t="s">
        <v>1705</v>
      </c>
      <c r="X78" s="6"/>
    </row>
    <row r="79" spans="1:24" x14ac:dyDescent="0.3">
      <c r="A79" s="50" t="s">
        <v>1706</v>
      </c>
      <c r="B79" s="50" t="s">
        <v>1689</v>
      </c>
      <c r="C79" s="50" t="s">
        <v>1371</v>
      </c>
      <c r="D79" s="50" t="s">
        <v>4</v>
      </c>
      <c r="E79" s="50" t="s">
        <v>5</v>
      </c>
      <c r="F79" s="6" t="str">
        <f t="shared" si="1"/>
        <v>7-03-04</v>
      </c>
      <c r="G79" s="50" t="s">
        <v>2369</v>
      </c>
      <c r="H79" s="6"/>
      <c r="I79" s="6"/>
      <c r="J79" s="50" t="s">
        <v>1707</v>
      </c>
      <c r="K79" s="50" t="s">
        <v>1688</v>
      </c>
      <c r="L79" s="50" t="s">
        <v>1373</v>
      </c>
      <c r="M79" s="50" t="s">
        <v>7</v>
      </c>
      <c r="N79" s="5"/>
      <c r="O79" s="5"/>
      <c r="P79" s="5"/>
      <c r="Q79" s="50" t="s">
        <v>1708</v>
      </c>
      <c r="R79" s="5"/>
      <c r="S79" s="50" t="s">
        <v>1692</v>
      </c>
      <c r="T79" s="50">
        <v>86898084</v>
      </c>
      <c r="U79" s="50">
        <v>89113284</v>
      </c>
      <c r="V79" s="50" t="s">
        <v>1693</v>
      </c>
      <c r="W79" s="50" t="s">
        <v>1709</v>
      </c>
      <c r="X79" s="6"/>
    </row>
    <row r="80" spans="1:24" x14ac:dyDescent="0.3">
      <c r="A80" s="50" t="s">
        <v>1793</v>
      </c>
      <c r="B80" s="50" t="s">
        <v>1794</v>
      </c>
      <c r="C80" s="50" t="s">
        <v>1371</v>
      </c>
      <c r="D80" s="50" t="s">
        <v>2</v>
      </c>
      <c r="E80" s="50" t="s">
        <v>5</v>
      </c>
      <c r="F80" s="6" t="str">
        <f t="shared" si="1"/>
        <v>7-01-04</v>
      </c>
      <c r="G80" s="50" t="s">
        <v>2369</v>
      </c>
      <c r="H80" s="6"/>
      <c r="I80" s="6"/>
      <c r="J80" s="50" t="s">
        <v>1795</v>
      </c>
      <c r="K80" s="6" t="s">
        <v>178</v>
      </c>
      <c r="L80" s="50" t="s">
        <v>1373</v>
      </c>
      <c r="M80" s="50" t="s">
        <v>3</v>
      </c>
      <c r="N80" s="5"/>
      <c r="O80" s="5"/>
      <c r="P80" s="5"/>
      <c r="Q80" s="50" t="s">
        <v>1796</v>
      </c>
      <c r="R80" s="5"/>
      <c r="S80" s="50" t="s">
        <v>1797</v>
      </c>
      <c r="T80" s="50">
        <v>27561001</v>
      </c>
      <c r="U80" s="50">
        <v>0</v>
      </c>
      <c r="V80" s="50" t="s">
        <v>1798</v>
      </c>
      <c r="W80" s="50" t="s">
        <v>1799</v>
      </c>
      <c r="X80" s="6"/>
    </row>
    <row r="81" spans="1:24" x14ac:dyDescent="0.3">
      <c r="A81" s="50" t="s">
        <v>1800</v>
      </c>
      <c r="B81" s="50" t="s">
        <v>1794</v>
      </c>
      <c r="C81" s="50" t="s">
        <v>1371</v>
      </c>
      <c r="D81" s="50" t="s">
        <v>2</v>
      </c>
      <c r="E81" s="50" t="s">
        <v>5</v>
      </c>
      <c r="F81" s="6" t="str">
        <f t="shared" si="1"/>
        <v>7-01-04</v>
      </c>
      <c r="G81" s="50" t="s">
        <v>2369</v>
      </c>
      <c r="H81" s="6"/>
      <c r="I81" s="6"/>
      <c r="J81" s="50" t="s">
        <v>1801</v>
      </c>
      <c r="K81" s="50" t="s">
        <v>1793</v>
      </c>
      <c r="L81" s="50" t="s">
        <v>1373</v>
      </c>
      <c r="M81" s="50" t="s">
        <v>3</v>
      </c>
      <c r="N81" s="5"/>
      <c r="O81" s="5"/>
      <c r="P81" s="5"/>
      <c r="Q81" s="50" t="s">
        <v>1802</v>
      </c>
      <c r="R81" s="5"/>
      <c r="S81" s="50" t="s">
        <v>1797</v>
      </c>
      <c r="T81" s="50">
        <v>27561001</v>
      </c>
      <c r="U81" s="50">
        <v>0</v>
      </c>
      <c r="V81" s="50" t="s">
        <v>1798</v>
      </c>
      <c r="W81" s="50" t="s">
        <v>1803</v>
      </c>
      <c r="X81" s="6"/>
    </row>
    <row r="82" spans="1:24" x14ac:dyDescent="0.3">
      <c r="A82" s="50" t="s">
        <v>1804</v>
      </c>
      <c r="B82" s="50" t="s">
        <v>1794</v>
      </c>
      <c r="C82" s="50" t="s">
        <v>1371</v>
      </c>
      <c r="D82" s="50" t="s">
        <v>2</v>
      </c>
      <c r="E82" s="50" t="s">
        <v>3</v>
      </c>
      <c r="F82" s="6" t="str">
        <f t="shared" si="1"/>
        <v>7-01-02</v>
      </c>
      <c r="G82" s="50" t="s">
        <v>2369</v>
      </c>
      <c r="H82" s="6"/>
      <c r="I82" s="6"/>
      <c r="J82" s="50" t="s">
        <v>1805</v>
      </c>
      <c r="K82" s="50" t="s">
        <v>1793</v>
      </c>
      <c r="L82" s="50" t="s">
        <v>1373</v>
      </c>
      <c r="M82" s="50" t="s">
        <v>3</v>
      </c>
      <c r="N82" s="5"/>
      <c r="O82" s="5"/>
      <c r="P82" s="5"/>
      <c r="Q82" s="50" t="s">
        <v>1806</v>
      </c>
      <c r="R82" s="5"/>
      <c r="S82" s="50" t="s">
        <v>1797</v>
      </c>
      <c r="T82" s="50">
        <v>27561001</v>
      </c>
      <c r="U82" s="50">
        <v>0</v>
      </c>
      <c r="V82" s="50" t="s">
        <v>1798</v>
      </c>
      <c r="W82" s="50" t="s">
        <v>1807</v>
      </c>
      <c r="X82" s="6"/>
    </row>
    <row r="83" spans="1:24" x14ac:dyDescent="0.3">
      <c r="A83" s="50" t="s">
        <v>1808</v>
      </c>
      <c r="B83" s="50" t="s">
        <v>1794</v>
      </c>
      <c r="C83" s="50" t="s">
        <v>1371</v>
      </c>
      <c r="D83" s="50" t="s">
        <v>2</v>
      </c>
      <c r="E83" s="50" t="s">
        <v>5</v>
      </c>
      <c r="F83" s="6" t="str">
        <f t="shared" si="1"/>
        <v>7-01-04</v>
      </c>
      <c r="G83" s="50" t="s">
        <v>2369</v>
      </c>
      <c r="H83" s="6"/>
      <c r="I83" s="6"/>
      <c r="J83" s="50" t="s">
        <v>1809</v>
      </c>
      <c r="K83" s="50" t="s">
        <v>1793</v>
      </c>
      <c r="L83" s="50" t="s">
        <v>1373</v>
      </c>
      <c r="M83" s="50" t="s">
        <v>3</v>
      </c>
      <c r="N83" s="5"/>
      <c r="O83" s="5"/>
      <c r="P83" s="5"/>
      <c r="Q83" s="50" t="s">
        <v>1810</v>
      </c>
      <c r="R83" s="5"/>
      <c r="S83" s="50" t="s">
        <v>1797</v>
      </c>
      <c r="T83" s="50">
        <v>27561001</v>
      </c>
      <c r="U83" s="50">
        <v>0</v>
      </c>
      <c r="V83" s="50" t="s">
        <v>1798</v>
      </c>
      <c r="W83" s="50" t="s">
        <v>1811</v>
      </c>
      <c r="X83" s="6"/>
    </row>
    <row r="84" spans="1:24" x14ac:dyDescent="0.3">
      <c r="A84" s="50" t="s">
        <v>1812</v>
      </c>
      <c r="B84" s="50" t="s">
        <v>1794</v>
      </c>
      <c r="C84" s="50" t="s">
        <v>1371</v>
      </c>
      <c r="D84" s="50" t="s">
        <v>2</v>
      </c>
      <c r="E84" s="50" t="s">
        <v>5</v>
      </c>
      <c r="F84" s="6" t="str">
        <f t="shared" si="1"/>
        <v>7-01-04</v>
      </c>
      <c r="G84" s="50" t="s">
        <v>2369</v>
      </c>
      <c r="H84" s="6"/>
      <c r="I84" s="6"/>
      <c r="J84" s="50" t="s">
        <v>1813</v>
      </c>
      <c r="K84" s="50" t="s">
        <v>1793</v>
      </c>
      <c r="L84" s="50" t="s">
        <v>1373</v>
      </c>
      <c r="M84" s="50" t="s">
        <v>3</v>
      </c>
      <c r="N84" s="5"/>
      <c r="O84" s="5"/>
      <c r="P84" s="5"/>
      <c r="Q84" s="50" t="s">
        <v>1814</v>
      </c>
      <c r="R84" s="5"/>
      <c r="S84" s="50" t="s">
        <v>1797</v>
      </c>
      <c r="T84" s="50">
        <v>27561001</v>
      </c>
      <c r="U84" s="50">
        <v>0</v>
      </c>
      <c r="V84" s="50" t="s">
        <v>1798</v>
      </c>
      <c r="W84" s="50" t="s">
        <v>1815</v>
      </c>
      <c r="X84" s="6"/>
    </row>
    <row r="85" spans="1:24" x14ac:dyDescent="0.3">
      <c r="A85" s="50" t="s">
        <v>1552</v>
      </c>
      <c r="B85" s="50" t="s">
        <v>1553</v>
      </c>
      <c r="C85" s="50" t="s">
        <v>175</v>
      </c>
      <c r="D85" s="50" t="s">
        <v>2</v>
      </c>
      <c r="E85" s="50" t="s">
        <v>1461</v>
      </c>
      <c r="F85" s="6" t="str">
        <f t="shared" si="1"/>
        <v>6-01-11</v>
      </c>
      <c r="G85" s="50" t="s">
        <v>2369</v>
      </c>
      <c r="H85" s="6"/>
      <c r="I85" s="6"/>
      <c r="J85" s="50" t="s">
        <v>1554</v>
      </c>
      <c r="K85" s="6" t="s">
        <v>178</v>
      </c>
      <c r="L85" s="50" t="s">
        <v>1555</v>
      </c>
      <c r="M85" s="50" t="s">
        <v>3</v>
      </c>
      <c r="N85" s="5"/>
      <c r="O85" s="5"/>
      <c r="P85" s="5"/>
      <c r="Q85" s="50" t="s">
        <v>1556</v>
      </c>
      <c r="R85" s="5"/>
      <c r="S85" s="50" t="s">
        <v>2410</v>
      </c>
      <c r="T85" s="50">
        <v>21018325</v>
      </c>
      <c r="U85" s="50">
        <v>0</v>
      </c>
      <c r="V85" s="50" t="s">
        <v>1557</v>
      </c>
      <c r="W85" s="50" t="s">
        <v>1558</v>
      </c>
      <c r="X85" s="6"/>
    </row>
    <row r="86" spans="1:24" x14ac:dyDescent="0.3">
      <c r="A86" s="50" t="s">
        <v>1573</v>
      </c>
      <c r="B86" s="50" t="s">
        <v>1574</v>
      </c>
      <c r="C86" s="50" t="s">
        <v>177</v>
      </c>
      <c r="D86" s="50" t="s">
        <v>10</v>
      </c>
      <c r="E86" s="50" t="s">
        <v>7</v>
      </c>
      <c r="F86" s="6" t="str">
        <f t="shared" si="1"/>
        <v>2-10-06</v>
      </c>
      <c r="G86" s="50" t="s">
        <v>2369</v>
      </c>
      <c r="H86" s="6"/>
      <c r="I86" s="6"/>
      <c r="J86" s="50" t="s">
        <v>1575</v>
      </c>
      <c r="K86" s="4" t="s">
        <v>178</v>
      </c>
      <c r="L86" s="50" t="s">
        <v>1463</v>
      </c>
      <c r="M86" s="50" t="s">
        <v>6</v>
      </c>
      <c r="N86" s="5"/>
      <c r="O86" s="5"/>
      <c r="P86" s="5"/>
      <c r="Q86" s="50" t="s">
        <v>1576</v>
      </c>
      <c r="R86" s="5"/>
      <c r="S86" s="50" t="s">
        <v>1577</v>
      </c>
      <c r="T86" s="50">
        <v>24731054</v>
      </c>
      <c r="U86" s="50">
        <v>0</v>
      </c>
      <c r="V86" s="50" t="s">
        <v>1578</v>
      </c>
      <c r="W86" s="50" t="s">
        <v>1579</v>
      </c>
      <c r="X86" s="6"/>
    </row>
    <row r="87" spans="1:24" x14ac:dyDescent="0.3">
      <c r="A87" s="50" t="s">
        <v>1994</v>
      </c>
      <c r="B87" s="50" t="s">
        <v>1995</v>
      </c>
      <c r="C87" s="50" t="s">
        <v>176</v>
      </c>
      <c r="D87" s="50" t="s">
        <v>1996</v>
      </c>
      <c r="E87" s="50" t="s">
        <v>8</v>
      </c>
      <c r="F87" s="6" t="str">
        <f t="shared" si="1"/>
        <v>1-19-07</v>
      </c>
      <c r="G87" s="50" t="s">
        <v>2369</v>
      </c>
      <c r="H87" s="6"/>
      <c r="I87" s="6"/>
      <c r="J87" s="50" t="s">
        <v>1997</v>
      </c>
      <c r="K87" s="11" t="s">
        <v>178</v>
      </c>
      <c r="L87" s="50" t="s">
        <v>1998</v>
      </c>
      <c r="M87" s="50" t="s">
        <v>9</v>
      </c>
      <c r="N87" s="5"/>
      <c r="O87" s="5"/>
      <c r="P87" s="5"/>
      <c r="Q87" s="50" t="s">
        <v>1999</v>
      </c>
      <c r="R87" s="5"/>
      <c r="S87" s="50" t="s">
        <v>2000</v>
      </c>
      <c r="T87" s="50">
        <v>27360136</v>
      </c>
      <c r="U87" s="50">
        <v>27360136</v>
      </c>
      <c r="V87" s="50" t="s">
        <v>2001</v>
      </c>
      <c r="W87" s="50" t="s">
        <v>2395</v>
      </c>
      <c r="X87" s="6"/>
    </row>
    <row r="88" spans="1:24" x14ac:dyDescent="0.3">
      <c r="A88" s="50" t="s">
        <v>1903</v>
      </c>
      <c r="B88" s="50" t="s">
        <v>1904</v>
      </c>
      <c r="C88" s="50" t="s">
        <v>175</v>
      </c>
      <c r="D88" s="50" t="s">
        <v>5</v>
      </c>
      <c r="E88" s="50" t="s">
        <v>2</v>
      </c>
      <c r="F88" s="6" t="str">
        <f t="shared" si="1"/>
        <v>6-04-01</v>
      </c>
      <c r="G88" s="50" t="s">
        <v>2369</v>
      </c>
      <c r="H88" s="6"/>
      <c r="I88" s="6"/>
      <c r="J88" s="50" t="s">
        <v>189</v>
      </c>
      <c r="K88" s="4" t="s">
        <v>178</v>
      </c>
      <c r="L88" s="50" t="s">
        <v>15</v>
      </c>
      <c r="M88" s="50" t="s">
        <v>5</v>
      </c>
      <c r="N88" s="5"/>
      <c r="O88" s="5"/>
      <c r="P88" s="5"/>
      <c r="Q88" s="50" t="s">
        <v>1905</v>
      </c>
      <c r="R88" s="5"/>
      <c r="S88" s="50" t="s">
        <v>2422</v>
      </c>
      <c r="T88" s="50">
        <v>26397086</v>
      </c>
      <c r="U88" s="50">
        <v>0</v>
      </c>
      <c r="V88" s="50" t="s">
        <v>1906</v>
      </c>
      <c r="W88" s="50" t="s">
        <v>1907</v>
      </c>
      <c r="X88" s="6"/>
    </row>
    <row r="89" spans="1:24" x14ac:dyDescent="0.3">
      <c r="A89" s="50" t="s">
        <v>1908</v>
      </c>
      <c r="B89" s="50" t="s">
        <v>1904</v>
      </c>
      <c r="C89" s="50" t="s">
        <v>175</v>
      </c>
      <c r="D89" s="50" t="s">
        <v>2</v>
      </c>
      <c r="E89" s="50" t="s">
        <v>3</v>
      </c>
      <c r="F89" s="6" t="str">
        <f t="shared" si="1"/>
        <v>6-01-02</v>
      </c>
      <c r="G89" s="50" t="s">
        <v>2369</v>
      </c>
      <c r="H89" s="6"/>
      <c r="I89" s="6"/>
      <c r="J89" s="50" t="s">
        <v>1909</v>
      </c>
      <c r="K89" s="50" t="s">
        <v>1903</v>
      </c>
      <c r="L89" s="50" t="s">
        <v>15</v>
      </c>
      <c r="M89" s="50" t="s">
        <v>5</v>
      </c>
      <c r="N89" s="5"/>
      <c r="O89" s="5"/>
      <c r="P89" s="5"/>
      <c r="Q89" s="50" t="s">
        <v>1910</v>
      </c>
      <c r="R89" s="5"/>
      <c r="S89" s="50" t="s">
        <v>2422</v>
      </c>
      <c r="T89" s="50">
        <v>26397086</v>
      </c>
      <c r="U89" s="50">
        <v>26397086</v>
      </c>
      <c r="V89" s="50" t="s">
        <v>1906</v>
      </c>
      <c r="W89" s="50" t="s">
        <v>1911</v>
      </c>
      <c r="X89" s="6"/>
    </row>
    <row r="90" spans="1:24" x14ac:dyDescent="0.3">
      <c r="A90" s="50" t="s">
        <v>1912</v>
      </c>
      <c r="B90" s="50" t="s">
        <v>1904</v>
      </c>
      <c r="C90" s="50" t="s">
        <v>175</v>
      </c>
      <c r="D90" s="50" t="s">
        <v>2</v>
      </c>
      <c r="E90" s="50" t="s">
        <v>1885</v>
      </c>
      <c r="F90" s="6" t="str">
        <f t="shared" si="1"/>
        <v>6-01-14</v>
      </c>
      <c r="G90" s="50" t="s">
        <v>2369</v>
      </c>
      <c r="H90" s="6"/>
      <c r="I90" s="6"/>
      <c r="J90" s="50" t="s">
        <v>187</v>
      </c>
      <c r="K90" s="50" t="s">
        <v>1903</v>
      </c>
      <c r="L90" s="50" t="s">
        <v>15</v>
      </c>
      <c r="M90" s="50" t="s">
        <v>5</v>
      </c>
      <c r="N90" s="5"/>
      <c r="O90" s="5"/>
      <c r="P90" s="5"/>
      <c r="Q90" s="50" t="s">
        <v>1913</v>
      </c>
      <c r="R90" s="5"/>
      <c r="S90" s="50" t="s">
        <v>2422</v>
      </c>
      <c r="T90" s="50">
        <v>26397086</v>
      </c>
      <c r="U90" s="50">
        <v>26397085</v>
      </c>
      <c r="V90" s="50" t="s">
        <v>1906</v>
      </c>
      <c r="W90" s="50" t="s">
        <v>1914</v>
      </c>
      <c r="X90" s="6"/>
    </row>
    <row r="91" spans="1:24" x14ac:dyDescent="0.3">
      <c r="A91" s="50" t="s">
        <v>2033</v>
      </c>
      <c r="B91" s="50" t="s">
        <v>2034</v>
      </c>
      <c r="C91" s="50" t="s">
        <v>175</v>
      </c>
      <c r="D91" s="50" t="s">
        <v>2</v>
      </c>
      <c r="E91" s="50" t="s">
        <v>1759</v>
      </c>
      <c r="F91" s="6" t="str">
        <f t="shared" si="1"/>
        <v>6-01-12</v>
      </c>
      <c r="G91" s="50" t="s">
        <v>2369</v>
      </c>
      <c r="H91" s="6"/>
      <c r="I91" s="6"/>
      <c r="J91" s="50" t="s">
        <v>2035</v>
      </c>
      <c r="K91" s="4" t="s">
        <v>178</v>
      </c>
      <c r="L91" s="50" t="s">
        <v>15</v>
      </c>
      <c r="M91" s="50" t="s">
        <v>6</v>
      </c>
      <c r="N91" s="5"/>
      <c r="O91" s="5"/>
      <c r="P91" s="5"/>
      <c r="Q91" s="50" t="s">
        <v>2036</v>
      </c>
      <c r="R91" s="5"/>
      <c r="S91" s="50" t="s">
        <v>2421</v>
      </c>
      <c r="T91" s="50">
        <v>40301052</v>
      </c>
      <c r="U91" s="50">
        <v>26637660</v>
      </c>
      <c r="V91" s="50" t="s">
        <v>2037</v>
      </c>
      <c r="W91" s="50" t="s">
        <v>2038</v>
      </c>
      <c r="X91" s="6"/>
    </row>
    <row r="92" spans="1:24" x14ac:dyDescent="0.3">
      <c r="A92" s="50" t="s">
        <v>2039</v>
      </c>
      <c r="B92" s="50" t="s">
        <v>2034</v>
      </c>
      <c r="C92" s="50" t="s">
        <v>175</v>
      </c>
      <c r="D92" s="50" t="s">
        <v>2</v>
      </c>
      <c r="E92" s="50" t="s">
        <v>1759</v>
      </c>
      <c r="F92" s="6" t="str">
        <f t="shared" si="1"/>
        <v>6-01-12</v>
      </c>
      <c r="G92" s="50" t="s">
        <v>2369</v>
      </c>
      <c r="H92" s="6"/>
      <c r="I92" s="6"/>
      <c r="J92" s="50" t="s">
        <v>2040</v>
      </c>
      <c r="K92" s="50" t="s">
        <v>2033</v>
      </c>
      <c r="L92" s="50" t="s">
        <v>15</v>
      </c>
      <c r="M92" s="50" t="s">
        <v>6</v>
      </c>
      <c r="N92" s="5"/>
      <c r="O92" s="5"/>
      <c r="P92" s="5"/>
      <c r="Q92" s="50" t="s">
        <v>2036</v>
      </c>
      <c r="R92" s="5"/>
      <c r="S92" s="50" t="s">
        <v>2409</v>
      </c>
      <c r="T92" s="50">
        <v>40301052</v>
      </c>
      <c r="U92" s="50">
        <v>26637660</v>
      </c>
      <c r="V92" s="50" t="s">
        <v>2037</v>
      </c>
      <c r="W92" s="50" t="s">
        <v>2041</v>
      </c>
      <c r="X92" s="6"/>
    </row>
    <row r="93" spans="1:24" x14ac:dyDescent="0.3">
      <c r="A93" s="50" t="s">
        <v>1735</v>
      </c>
      <c r="B93" s="50" t="s">
        <v>1736</v>
      </c>
      <c r="C93" s="50" t="s">
        <v>175</v>
      </c>
      <c r="D93" s="50" t="s">
        <v>2</v>
      </c>
      <c r="E93" s="50" t="s">
        <v>4</v>
      </c>
      <c r="F93" s="6" t="str">
        <f t="shared" si="1"/>
        <v>6-01-03</v>
      </c>
      <c r="G93" s="50" t="s">
        <v>2369</v>
      </c>
      <c r="H93" s="6"/>
      <c r="I93" s="6"/>
      <c r="J93" s="50" t="s">
        <v>1737</v>
      </c>
      <c r="K93" s="4" t="s">
        <v>178</v>
      </c>
      <c r="L93" s="50" t="s">
        <v>15</v>
      </c>
      <c r="M93" s="50" t="s">
        <v>4</v>
      </c>
      <c r="N93" s="5"/>
      <c r="O93" s="5"/>
      <c r="P93" s="5"/>
      <c r="Q93" s="50" t="s">
        <v>1738</v>
      </c>
      <c r="R93" s="5"/>
      <c r="S93" s="50" t="s">
        <v>1739</v>
      </c>
      <c r="T93" s="50">
        <v>26388068</v>
      </c>
      <c r="U93" s="50">
        <v>0</v>
      </c>
      <c r="V93" s="50" t="s">
        <v>1740</v>
      </c>
      <c r="W93" s="50" t="s">
        <v>1741</v>
      </c>
      <c r="X93" s="6"/>
    </row>
    <row r="94" spans="1:24" x14ac:dyDescent="0.3">
      <c r="A94" s="50" t="s">
        <v>1742</v>
      </c>
      <c r="B94" s="50" t="s">
        <v>1736</v>
      </c>
      <c r="C94" s="50" t="s">
        <v>175</v>
      </c>
      <c r="D94" s="50" t="s">
        <v>2</v>
      </c>
      <c r="E94" s="50" t="s">
        <v>4</v>
      </c>
      <c r="F94" s="6" t="str">
        <f t="shared" si="1"/>
        <v>6-01-03</v>
      </c>
      <c r="G94" s="50" t="s">
        <v>2369</v>
      </c>
      <c r="H94" s="6"/>
      <c r="I94" s="6"/>
      <c r="J94" s="50" t="s">
        <v>1743</v>
      </c>
      <c r="K94" s="50" t="s">
        <v>1735</v>
      </c>
      <c r="L94" s="50" t="s">
        <v>15</v>
      </c>
      <c r="M94" s="50" t="s">
        <v>4</v>
      </c>
      <c r="N94" s="5"/>
      <c r="O94" s="5"/>
      <c r="P94" s="5"/>
      <c r="Q94" s="50" t="s">
        <v>1744</v>
      </c>
      <c r="R94" s="5"/>
      <c r="S94" s="50" t="s">
        <v>1739</v>
      </c>
      <c r="T94" s="50">
        <v>26388068</v>
      </c>
      <c r="U94" s="50">
        <v>26461027</v>
      </c>
      <c r="V94" s="50" t="s">
        <v>1740</v>
      </c>
      <c r="W94" s="50" t="s">
        <v>1745</v>
      </c>
      <c r="X94" s="6"/>
    </row>
    <row r="95" spans="1:24" x14ac:dyDescent="0.3">
      <c r="A95" s="50" t="s">
        <v>1746</v>
      </c>
      <c r="B95" s="50" t="s">
        <v>1736</v>
      </c>
      <c r="C95" s="50" t="s">
        <v>175</v>
      </c>
      <c r="D95" s="50" t="s">
        <v>2</v>
      </c>
      <c r="E95" s="50" t="s">
        <v>4</v>
      </c>
      <c r="F95" s="6" t="str">
        <f t="shared" si="1"/>
        <v>6-01-03</v>
      </c>
      <c r="G95" s="50" t="s">
        <v>2369</v>
      </c>
      <c r="H95" s="6"/>
      <c r="I95" s="6"/>
      <c r="J95" s="50" t="s">
        <v>185</v>
      </c>
      <c r="K95" s="50" t="s">
        <v>1735</v>
      </c>
      <c r="L95" s="50" t="s">
        <v>15</v>
      </c>
      <c r="M95" s="50" t="s">
        <v>4</v>
      </c>
      <c r="N95" s="5"/>
      <c r="O95" s="5"/>
      <c r="P95" s="5"/>
      <c r="Q95" s="50" t="s">
        <v>1747</v>
      </c>
      <c r="R95" s="5"/>
      <c r="S95" s="50" t="s">
        <v>1739</v>
      </c>
      <c r="T95" s="50">
        <v>26788059</v>
      </c>
      <c r="U95" s="50">
        <v>0</v>
      </c>
      <c r="V95" s="50" t="s">
        <v>1740</v>
      </c>
      <c r="W95" s="50" t="s">
        <v>1748</v>
      </c>
      <c r="X95" s="6"/>
    </row>
    <row r="96" spans="1:24" x14ac:dyDescent="0.3">
      <c r="A96" s="50" t="s">
        <v>1612</v>
      </c>
      <c r="B96" s="50" t="s">
        <v>1613</v>
      </c>
      <c r="C96" s="50" t="s">
        <v>175</v>
      </c>
      <c r="D96" s="50" t="s">
        <v>3</v>
      </c>
      <c r="E96" s="50" t="s">
        <v>2</v>
      </c>
      <c r="F96" s="6" t="str">
        <f t="shared" si="1"/>
        <v>6-02-01</v>
      </c>
      <c r="G96" s="50" t="s">
        <v>2369</v>
      </c>
      <c r="H96" s="6"/>
      <c r="I96" s="6"/>
      <c r="J96" s="50" t="s">
        <v>1614</v>
      </c>
      <c r="K96" s="6" t="s">
        <v>178</v>
      </c>
      <c r="L96" s="50" t="s">
        <v>15</v>
      </c>
      <c r="M96" s="50" t="s">
        <v>9</v>
      </c>
      <c r="N96" s="5"/>
      <c r="O96" s="5"/>
      <c r="P96" s="5"/>
      <c r="Q96" s="50" t="s">
        <v>1615</v>
      </c>
      <c r="R96" s="5"/>
      <c r="S96" s="50" t="s">
        <v>1616</v>
      </c>
      <c r="T96" s="50">
        <v>26359000</v>
      </c>
      <c r="U96" s="50">
        <v>26356100</v>
      </c>
      <c r="V96" s="50" t="s">
        <v>1617</v>
      </c>
      <c r="W96" s="50" t="s">
        <v>1618</v>
      </c>
      <c r="X96" s="6"/>
    </row>
    <row r="97" spans="1:24" x14ac:dyDescent="0.3">
      <c r="A97" s="50" t="s">
        <v>1619</v>
      </c>
      <c r="B97" s="50" t="s">
        <v>1613</v>
      </c>
      <c r="C97" s="50" t="s">
        <v>175</v>
      </c>
      <c r="D97" s="50" t="s">
        <v>3</v>
      </c>
      <c r="E97" s="50" t="s">
        <v>7</v>
      </c>
      <c r="F97" s="6" t="str">
        <f t="shared" si="1"/>
        <v>6-02-06</v>
      </c>
      <c r="G97" s="50" t="s">
        <v>2369</v>
      </c>
      <c r="H97" s="6"/>
      <c r="I97" s="6"/>
      <c r="J97" s="50" t="s">
        <v>1620</v>
      </c>
      <c r="K97" s="50" t="s">
        <v>1612</v>
      </c>
      <c r="L97" s="50" t="s">
        <v>15</v>
      </c>
      <c r="M97" s="50" t="s">
        <v>9</v>
      </c>
      <c r="N97" s="5"/>
      <c r="O97" s="5"/>
      <c r="P97" s="5"/>
      <c r="Q97" s="50" t="s">
        <v>1621</v>
      </c>
      <c r="R97" s="5"/>
      <c r="S97" s="50" t="s">
        <v>1616</v>
      </c>
      <c r="T97" s="50">
        <v>26359000</v>
      </c>
      <c r="U97" s="50">
        <v>24280572</v>
      </c>
      <c r="V97" s="50" t="s">
        <v>1617</v>
      </c>
      <c r="W97" s="50" t="s">
        <v>1622</v>
      </c>
      <c r="X97" s="6"/>
    </row>
    <row r="98" spans="1:24" x14ac:dyDescent="0.3">
      <c r="A98" s="50" t="s">
        <v>1623</v>
      </c>
      <c r="B98" s="50" t="s">
        <v>1624</v>
      </c>
      <c r="C98" s="50" t="s">
        <v>177</v>
      </c>
      <c r="D98" s="50" t="s">
        <v>10</v>
      </c>
      <c r="E98" s="50" t="s">
        <v>3</v>
      </c>
      <c r="F98" s="6" t="str">
        <f t="shared" si="1"/>
        <v>2-10-02</v>
      </c>
      <c r="G98" s="50" t="s">
        <v>2369</v>
      </c>
      <c r="H98" s="6"/>
      <c r="I98" s="6"/>
      <c r="J98" s="50" t="s">
        <v>1625</v>
      </c>
      <c r="K98" s="6" t="s">
        <v>178</v>
      </c>
      <c r="L98" s="50" t="s">
        <v>1463</v>
      </c>
      <c r="M98" s="50" t="s">
        <v>3</v>
      </c>
      <c r="N98" s="5"/>
      <c r="O98" s="5"/>
      <c r="P98" s="5"/>
      <c r="Q98" s="50" t="s">
        <v>1626</v>
      </c>
      <c r="R98" s="5"/>
      <c r="S98" s="50" t="s">
        <v>2396</v>
      </c>
      <c r="T98" s="50">
        <v>24756542</v>
      </c>
      <c r="U98" s="50">
        <v>89547980</v>
      </c>
      <c r="V98" s="50" t="s">
        <v>1627</v>
      </c>
      <c r="W98" s="50" t="s">
        <v>1628</v>
      </c>
      <c r="X98" s="6"/>
    </row>
    <row r="99" spans="1:24" x14ac:dyDescent="0.3">
      <c r="A99" s="50" t="s">
        <v>1629</v>
      </c>
      <c r="B99" s="50" t="s">
        <v>1624</v>
      </c>
      <c r="C99" s="50" t="s">
        <v>177</v>
      </c>
      <c r="D99" s="50" t="s">
        <v>10</v>
      </c>
      <c r="E99" s="50" t="s">
        <v>3</v>
      </c>
      <c r="F99" s="6" t="str">
        <f t="shared" si="1"/>
        <v>2-10-02</v>
      </c>
      <c r="G99" s="50" t="s">
        <v>2369</v>
      </c>
      <c r="H99" s="6"/>
      <c r="I99" s="6"/>
      <c r="J99" s="50" t="s">
        <v>1630</v>
      </c>
      <c r="K99" s="50" t="s">
        <v>1623</v>
      </c>
      <c r="L99" s="50" t="s">
        <v>1463</v>
      </c>
      <c r="M99" s="50" t="s">
        <v>3</v>
      </c>
      <c r="N99" s="5"/>
      <c r="O99" s="5"/>
      <c r="P99" s="5"/>
      <c r="Q99" s="50" t="s">
        <v>1631</v>
      </c>
      <c r="R99" s="5"/>
      <c r="S99" s="50" t="s">
        <v>2396</v>
      </c>
      <c r="T99" s="50">
        <v>24756504</v>
      </c>
      <c r="U99" s="50">
        <v>89547980</v>
      </c>
      <c r="V99" s="50" t="s">
        <v>1627</v>
      </c>
      <c r="W99" s="50" t="s">
        <v>1632</v>
      </c>
      <c r="X99" s="6"/>
    </row>
    <row r="100" spans="1:24" x14ac:dyDescent="0.3">
      <c r="A100" s="50" t="s">
        <v>1633</v>
      </c>
      <c r="B100" s="50" t="s">
        <v>1624</v>
      </c>
      <c r="C100" s="50" t="s">
        <v>177</v>
      </c>
      <c r="D100" s="50" t="s">
        <v>10</v>
      </c>
      <c r="E100" s="50" t="s">
        <v>3</v>
      </c>
      <c r="F100" s="6" t="str">
        <f t="shared" si="1"/>
        <v>2-10-02</v>
      </c>
      <c r="G100" s="50" t="s">
        <v>2369</v>
      </c>
      <c r="H100" s="6"/>
      <c r="I100" s="6"/>
      <c r="J100" s="50" t="s">
        <v>1634</v>
      </c>
      <c r="K100" s="50" t="s">
        <v>1623</v>
      </c>
      <c r="L100" s="50" t="s">
        <v>1463</v>
      </c>
      <c r="M100" s="50" t="s">
        <v>3</v>
      </c>
      <c r="N100" s="5"/>
      <c r="O100" s="5"/>
      <c r="P100" s="5"/>
      <c r="Q100" s="50" t="s">
        <v>1635</v>
      </c>
      <c r="R100" s="5"/>
      <c r="S100" s="50" t="s">
        <v>2396</v>
      </c>
      <c r="T100" s="50">
        <v>24756542</v>
      </c>
      <c r="U100" s="50">
        <v>89547980</v>
      </c>
      <c r="V100" s="50" t="s">
        <v>1627</v>
      </c>
      <c r="W100" s="50" t="s">
        <v>1636</v>
      </c>
      <c r="X100" s="6"/>
    </row>
    <row r="101" spans="1:24" x14ac:dyDescent="0.3">
      <c r="A101" s="50" t="s">
        <v>1718</v>
      </c>
      <c r="B101" s="50" t="s">
        <v>1719</v>
      </c>
      <c r="C101" s="50" t="s">
        <v>184</v>
      </c>
      <c r="D101" s="50" t="s">
        <v>4</v>
      </c>
      <c r="E101" s="50" t="s">
        <v>1374</v>
      </c>
      <c r="F101" s="6" t="str">
        <f t="shared" si="1"/>
        <v>5-03-09</v>
      </c>
      <c r="G101" s="50" t="s">
        <v>2369</v>
      </c>
      <c r="H101" s="6"/>
      <c r="I101" s="6"/>
      <c r="J101" s="50" t="s">
        <v>1720</v>
      </c>
      <c r="K101" s="6" t="s">
        <v>178</v>
      </c>
      <c r="L101" s="50" t="s">
        <v>1446</v>
      </c>
      <c r="M101" s="50" t="s">
        <v>4</v>
      </c>
      <c r="N101" s="5"/>
      <c r="O101" s="5"/>
      <c r="P101" s="5"/>
      <c r="Q101" s="50" t="s">
        <v>1721</v>
      </c>
      <c r="R101" s="5"/>
      <c r="S101" s="50" t="s">
        <v>1722</v>
      </c>
      <c r="T101" s="50">
        <v>26530984</v>
      </c>
      <c r="U101" s="50">
        <v>0</v>
      </c>
      <c r="V101" s="50" t="s">
        <v>1723</v>
      </c>
      <c r="W101" s="50" t="s">
        <v>1724</v>
      </c>
      <c r="X101" s="6"/>
    </row>
    <row r="102" spans="1:24" x14ac:dyDescent="0.3">
      <c r="A102" s="50" t="s">
        <v>1839</v>
      </c>
      <c r="B102" s="50" t="s">
        <v>1840</v>
      </c>
      <c r="C102" s="50" t="s">
        <v>177</v>
      </c>
      <c r="D102" s="50" t="s">
        <v>10</v>
      </c>
      <c r="E102" s="50" t="s">
        <v>8</v>
      </c>
      <c r="F102" s="6" t="str">
        <f t="shared" si="1"/>
        <v>2-10-07</v>
      </c>
      <c r="G102" s="50" t="s">
        <v>2369</v>
      </c>
      <c r="H102" s="6"/>
      <c r="I102" s="6"/>
      <c r="J102" s="50" t="s">
        <v>1841</v>
      </c>
      <c r="K102" s="6" t="s">
        <v>178</v>
      </c>
      <c r="L102" s="50" t="s">
        <v>1463</v>
      </c>
      <c r="M102" s="50" t="s">
        <v>7</v>
      </c>
      <c r="N102" s="5"/>
      <c r="O102" s="5"/>
      <c r="P102" s="5"/>
      <c r="Q102" s="50" t="s">
        <v>1226</v>
      </c>
      <c r="R102" s="5"/>
      <c r="S102" s="50" t="s">
        <v>1842</v>
      </c>
      <c r="T102" s="50">
        <v>24691247</v>
      </c>
      <c r="U102" s="50">
        <v>24691247</v>
      </c>
      <c r="V102" s="50" t="s">
        <v>1843</v>
      </c>
      <c r="W102" s="50" t="s">
        <v>1530</v>
      </c>
      <c r="X102" s="6"/>
    </row>
    <row r="103" spans="1:24" x14ac:dyDescent="0.3">
      <c r="A103" s="50" t="s">
        <v>2264</v>
      </c>
      <c r="B103" s="50" t="s">
        <v>2265</v>
      </c>
      <c r="C103" s="50" t="s">
        <v>177</v>
      </c>
      <c r="D103" s="50" t="s">
        <v>10</v>
      </c>
      <c r="E103" s="50" t="s">
        <v>1420</v>
      </c>
      <c r="F103" s="6" t="str">
        <f t="shared" si="1"/>
        <v>2-10-13</v>
      </c>
      <c r="G103" s="50" t="s">
        <v>2369</v>
      </c>
      <c r="H103" s="6"/>
      <c r="I103" s="6"/>
      <c r="J103" s="50" t="s">
        <v>2266</v>
      </c>
      <c r="K103" s="4" t="s">
        <v>178</v>
      </c>
      <c r="L103" s="50" t="s">
        <v>1463</v>
      </c>
      <c r="M103" s="50" t="s">
        <v>9</v>
      </c>
      <c r="N103" s="5"/>
      <c r="O103" s="5"/>
      <c r="P103" s="5"/>
      <c r="Q103" s="50" t="s">
        <v>2267</v>
      </c>
      <c r="R103" s="5"/>
      <c r="S103" s="50" t="s">
        <v>2268</v>
      </c>
      <c r="T103" s="50">
        <v>24777567</v>
      </c>
      <c r="U103" s="50">
        <v>0</v>
      </c>
      <c r="V103" s="50" t="s">
        <v>2269</v>
      </c>
      <c r="W103" s="50" t="s">
        <v>2270</v>
      </c>
      <c r="X103" s="6"/>
    </row>
    <row r="104" spans="1:24" x14ac:dyDescent="0.3">
      <c r="A104" s="50" t="s">
        <v>1680</v>
      </c>
      <c r="B104" s="50" t="s">
        <v>1681</v>
      </c>
      <c r="C104" s="50" t="s">
        <v>177</v>
      </c>
      <c r="D104" s="50" t="s">
        <v>16</v>
      </c>
      <c r="E104" s="50" t="s">
        <v>2</v>
      </c>
      <c r="F104" s="6" t="str">
        <f t="shared" si="1"/>
        <v>2-15-01</v>
      </c>
      <c r="G104" s="50" t="s">
        <v>2369</v>
      </c>
      <c r="H104" s="6"/>
      <c r="I104" s="6"/>
      <c r="J104" s="50" t="s">
        <v>1682</v>
      </c>
      <c r="K104" s="4" t="s">
        <v>178</v>
      </c>
      <c r="L104" s="50" t="s">
        <v>1422</v>
      </c>
      <c r="M104" s="50" t="s">
        <v>6</v>
      </c>
      <c r="N104" s="5"/>
      <c r="O104" s="5"/>
      <c r="P104" s="5"/>
      <c r="Q104" s="50" t="s">
        <v>1683</v>
      </c>
      <c r="R104" s="5"/>
      <c r="S104" s="50" t="s">
        <v>2415</v>
      </c>
      <c r="T104" s="50">
        <v>24640042</v>
      </c>
      <c r="U104" s="50">
        <v>0</v>
      </c>
      <c r="V104" s="50" t="s">
        <v>1684</v>
      </c>
      <c r="W104" s="50" t="s">
        <v>1685</v>
      </c>
      <c r="X104" s="6"/>
    </row>
    <row r="105" spans="1:24" x14ac:dyDescent="0.3">
      <c r="A105" s="50" t="s">
        <v>1686</v>
      </c>
      <c r="B105" s="50" t="s">
        <v>1681</v>
      </c>
      <c r="C105" s="50" t="s">
        <v>177</v>
      </c>
      <c r="D105" s="50" t="s">
        <v>16</v>
      </c>
      <c r="E105" s="50" t="s">
        <v>2</v>
      </c>
      <c r="F105" s="6" t="str">
        <f t="shared" si="1"/>
        <v>2-15-01</v>
      </c>
      <c r="G105" s="50" t="s">
        <v>2369</v>
      </c>
      <c r="H105" s="6"/>
      <c r="I105" s="6"/>
      <c r="J105" s="50" t="s">
        <v>705</v>
      </c>
      <c r="K105" s="50" t="s">
        <v>1680</v>
      </c>
      <c r="L105" s="50" t="s">
        <v>1422</v>
      </c>
      <c r="M105" s="50" t="s">
        <v>6</v>
      </c>
      <c r="N105" s="5"/>
      <c r="O105" s="5"/>
      <c r="P105" s="5"/>
      <c r="Q105" s="50" t="s">
        <v>1683</v>
      </c>
      <c r="R105" s="5"/>
      <c r="S105" s="50" t="s">
        <v>2382</v>
      </c>
      <c r="T105" s="50">
        <v>24640042</v>
      </c>
      <c r="U105" s="50">
        <v>0</v>
      </c>
      <c r="V105" s="50" t="s">
        <v>1684</v>
      </c>
      <c r="W105" s="50" t="s">
        <v>1687</v>
      </c>
      <c r="X105" s="6"/>
    </row>
    <row r="106" spans="1:24" x14ac:dyDescent="0.3">
      <c r="A106" s="50" t="s">
        <v>2137</v>
      </c>
      <c r="B106" s="50" t="s">
        <v>2138</v>
      </c>
      <c r="C106" s="50" t="s">
        <v>177</v>
      </c>
      <c r="D106" s="50" t="s">
        <v>3</v>
      </c>
      <c r="E106" s="50" t="s">
        <v>1420</v>
      </c>
      <c r="F106" s="6" t="str">
        <f t="shared" si="1"/>
        <v>2-02-13</v>
      </c>
      <c r="G106" s="50" t="s">
        <v>2369</v>
      </c>
      <c r="H106" s="6"/>
      <c r="I106" s="6"/>
      <c r="J106" s="50" t="s">
        <v>181</v>
      </c>
      <c r="K106" s="4" t="s">
        <v>178</v>
      </c>
      <c r="L106" s="50" t="s">
        <v>1832</v>
      </c>
      <c r="M106" s="50" t="s">
        <v>1374</v>
      </c>
      <c r="N106" s="5"/>
      <c r="O106" s="5"/>
      <c r="P106" s="5"/>
      <c r="Q106" s="50" t="s">
        <v>1570</v>
      </c>
      <c r="R106" s="5"/>
      <c r="S106" s="50" t="s">
        <v>2139</v>
      </c>
      <c r="T106" s="50">
        <v>24680356</v>
      </c>
      <c r="U106" s="50">
        <v>0</v>
      </c>
      <c r="V106" s="50" t="s">
        <v>2140</v>
      </c>
      <c r="W106" s="50" t="s">
        <v>2141</v>
      </c>
      <c r="X106" s="6"/>
    </row>
    <row r="107" spans="1:24" x14ac:dyDescent="0.3">
      <c r="A107" s="50" t="s">
        <v>2142</v>
      </c>
      <c r="B107" s="50" t="s">
        <v>2138</v>
      </c>
      <c r="C107" s="50" t="s">
        <v>177</v>
      </c>
      <c r="D107" s="50" t="s">
        <v>3</v>
      </c>
      <c r="E107" s="50" t="s">
        <v>1885</v>
      </c>
      <c r="F107" s="6" t="str">
        <f t="shared" si="1"/>
        <v>2-02-14</v>
      </c>
      <c r="G107" s="50" t="s">
        <v>2369</v>
      </c>
      <c r="H107" s="6"/>
      <c r="I107" s="6"/>
      <c r="J107" s="50" t="s">
        <v>2143</v>
      </c>
      <c r="K107" s="50" t="s">
        <v>2137</v>
      </c>
      <c r="L107" s="50" t="s">
        <v>1832</v>
      </c>
      <c r="M107" s="50" t="s">
        <v>1374</v>
      </c>
      <c r="N107" s="5"/>
      <c r="O107" s="5"/>
      <c r="P107" s="5"/>
      <c r="Q107" s="50" t="s">
        <v>2144</v>
      </c>
      <c r="R107" s="5"/>
      <c r="S107" s="50" t="s">
        <v>2139</v>
      </c>
      <c r="T107" s="50">
        <v>24680356</v>
      </c>
      <c r="U107" s="50">
        <v>47053000</v>
      </c>
      <c r="V107" s="50" t="s">
        <v>2140</v>
      </c>
      <c r="W107" s="50" t="s">
        <v>2145</v>
      </c>
      <c r="X107" s="6"/>
    </row>
    <row r="108" spans="1:24" x14ac:dyDescent="0.3">
      <c r="A108" s="50" t="s">
        <v>1830</v>
      </c>
      <c r="B108" s="50" t="s">
        <v>1831</v>
      </c>
      <c r="C108" s="50" t="s">
        <v>177</v>
      </c>
      <c r="D108" s="50" t="s">
        <v>3</v>
      </c>
      <c r="E108" s="50" t="s">
        <v>5</v>
      </c>
      <c r="F108" s="6" t="str">
        <f t="shared" si="1"/>
        <v>2-02-04</v>
      </c>
      <c r="G108" s="50" t="s">
        <v>2369</v>
      </c>
      <c r="H108" s="6"/>
      <c r="I108" s="6"/>
      <c r="J108" s="50" t="s">
        <v>188</v>
      </c>
      <c r="K108" s="6" t="s">
        <v>178</v>
      </c>
      <c r="L108" s="50" t="s">
        <v>1832</v>
      </c>
      <c r="M108" s="50" t="s">
        <v>3</v>
      </c>
      <c r="N108" s="5"/>
      <c r="O108" s="5"/>
      <c r="P108" s="5"/>
      <c r="Q108" s="50" t="s">
        <v>1833</v>
      </c>
      <c r="R108" s="5"/>
      <c r="S108" s="50" t="s">
        <v>2383</v>
      </c>
      <c r="T108" s="50">
        <v>87880720</v>
      </c>
      <c r="U108" s="50">
        <v>0</v>
      </c>
      <c r="V108" s="50" t="s">
        <v>1834</v>
      </c>
      <c r="W108" s="50" t="s">
        <v>1835</v>
      </c>
      <c r="X108" s="6"/>
    </row>
    <row r="109" spans="1:24" x14ac:dyDescent="0.3">
      <c r="A109" s="50" t="s">
        <v>1836</v>
      </c>
      <c r="B109" s="50" t="s">
        <v>1831</v>
      </c>
      <c r="C109" s="50" t="s">
        <v>177</v>
      </c>
      <c r="D109" s="50" t="s">
        <v>3</v>
      </c>
      <c r="E109" s="50" t="s">
        <v>5</v>
      </c>
      <c r="F109" s="6" t="str">
        <f t="shared" si="1"/>
        <v>2-02-04</v>
      </c>
      <c r="G109" s="50" t="s">
        <v>2369</v>
      </c>
      <c r="H109" s="6"/>
      <c r="I109" s="6"/>
      <c r="J109" s="50" t="s">
        <v>1837</v>
      </c>
      <c r="K109" s="50" t="s">
        <v>1830</v>
      </c>
      <c r="L109" s="50" t="s">
        <v>1832</v>
      </c>
      <c r="M109" s="50" t="s">
        <v>3</v>
      </c>
      <c r="N109" s="5"/>
      <c r="O109" s="5"/>
      <c r="P109" s="5"/>
      <c r="Q109" s="50" t="s">
        <v>1838</v>
      </c>
      <c r="R109" s="5"/>
      <c r="S109" s="50" t="s">
        <v>2383</v>
      </c>
      <c r="T109" s="50">
        <v>24451063</v>
      </c>
      <c r="U109" s="50">
        <v>0</v>
      </c>
      <c r="V109" s="50" t="s">
        <v>1834</v>
      </c>
      <c r="W109" s="50" t="s">
        <v>2384</v>
      </c>
      <c r="X109" s="6"/>
    </row>
    <row r="110" spans="1:24" x14ac:dyDescent="0.3">
      <c r="A110" s="12" t="s">
        <v>2367</v>
      </c>
      <c r="B110" s="13" t="s">
        <v>1831</v>
      </c>
      <c r="C110" s="12" t="s">
        <v>177</v>
      </c>
      <c r="D110" s="12" t="s">
        <v>1461</v>
      </c>
      <c r="E110" s="12" t="s">
        <v>2</v>
      </c>
      <c r="F110" s="6" t="str">
        <f t="shared" si="1"/>
        <v>2-11-01</v>
      </c>
      <c r="G110" s="50" t="s">
        <v>2369</v>
      </c>
      <c r="J110" s="13" t="s">
        <v>2427</v>
      </c>
      <c r="K110" s="50" t="s">
        <v>1830</v>
      </c>
      <c r="L110" s="12" t="s">
        <v>1832</v>
      </c>
      <c r="M110" s="13" t="s">
        <v>8</v>
      </c>
      <c r="Q110" s="12" t="s">
        <v>2434</v>
      </c>
      <c r="S110" s="12"/>
      <c r="T110" s="12"/>
      <c r="U110" s="12"/>
      <c r="V110" s="12"/>
      <c r="W110" s="12" t="s">
        <v>2435</v>
      </c>
    </row>
    <row r="111" spans="1:24" x14ac:dyDescent="0.3">
      <c r="A111" s="50" t="s">
        <v>2071</v>
      </c>
      <c r="B111" s="50" t="s">
        <v>2072</v>
      </c>
      <c r="C111" s="50" t="s">
        <v>1371</v>
      </c>
      <c r="D111" s="50" t="s">
        <v>7</v>
      </c>
      <c r="E111" s="50" t="s">
        <v>5</v>
      </c>
      <c r="F111" s="6" t="str">
        <f t="shared" si="1"/>
        <v>7-06-04</v>
      </c>
      <c r="G111" s="50" t="s">
        <v>2369</v>
      </c>
      <c r="H111" s="6"/>
      <c r="I111" s="6"/>
      <c r="J111" s="50" t="s">
        <v>2073</v>
      </c>
      <c r="K111" s="4" t="s">
        <v>178</v>
      </c>
      <c r="L111" s="50" t="s">
        <v>1515</v>
      </c>
      <c r="M111" s="50" t="s">
        <v>8</v>
      </c>
      <c r="N111" s="5"/>
      <c r="O111" s="5"/>
      <c r="P111" s="5"/>
      <c r="Q111" s="50" t="s">
        <v>2074</v>
      </c>
      <c r="R111" s="5"/>
      <c r="S111" s="50" t="s">
        <v>2420</v>
      </c>
      <c r="T111" s="50">
        <v>70091264</v>
      </c>
      <c r="U111" s="50">
        <v>0</v>
      </c>
      <c r="V111" s="50" t="s">
        <v>2075</v>
      </c>
      <c r="W111" s="50" t="s">
        <v>2076</v>
      </c>
      <c r="X111" s="6"/>
    </row>
    <row r="112" spans="1:24" x14ac:dyDescent="0.3">
      <c r="A112" s="50" t="s">
        <v>2077</v>
      </c>
      <c r="B112" s="50" t="s">
        <v>2072</v>
      </c>
      <c r="C112" s="50" t="s">
        <v>1371</v>
      </c>
      <c r="D112" s="50" t="s">
        <v>7</v>
      </c>
      <c r="E112" s="50" t="s">
        <v>5</v>
      </c>
      <c r="F112" s="6" t="str">
        <f t="shared" si="1"/>
        <v>7-06-04</v>
      </c>
      <c r="G112" s="50" t="s">
        <v>2369</v>
      </c>
      <c r="H112" s="6"/>
      <c r="I112" s="6"/>
      <c r="J112" s="50" t="s">
        <v>2078</v>
      </c>
      <c r="K112" s="50" t="s">
        <v>2071</v>
      </c>
      <c r="L112" s="50" t="s">
        <v>1515</v>
      </c>
      <c r="M112" s="50" t="s">
        <v>8</v>
      </c>
      <c r="N112" s="5"/>
      <c r="O112" s="5"/>
      <c r="P112" s="5"/>
      <c r="Q112" s="50" t="s">
        <v>1226</v>
      </c>
      <c r="R112" s="5"/>
      <c r="S112" s="50" t="s">
        <v>2389</v>
      </c>
      <c r="T112" s="50">
        <v>70091264</v>
      </c>
      <c r="U112" s="50">
        <v>0</v>
      </c>
      <c r="V112" s="50" t="s">
        <v>2075</v>
      </c>
      <c r="W112" s="50" t="s">
        <v>2079</v>
      </c>
      <c r="X112" s="6"/>
    </row>
    <row r="113" spans="1:24" x14ac:dyDescent="0.3">
      <c r="A113" s="50" t="s">
        <v>2080</v>
      </c>
      <c r="B113" s="50" t="s">
        <v>2072</v>
      </c>
      <c r="C113" s="50" t="s">
        <v>1371</v>
      </c>
      <c r="D113" s="50" t="s">
        <v>7</v>
      </c>
      <c r="E113" s="50" t="s">
        <v>5</v>
      </c>
      <c r="F113" s="6" t="str">
        <f t="shared" si="1"/>
        <v>7-06-04</v>
      </c>
      <c r="G113" s="50" t="s">
        <v>2369</v>
      </c>
      <c r="H113" s="6"/>
      <c r="I113" s="6"/>
      <c r="J113" s="50" t="s">
        <v>2081</v>
      </c>
      <c r="K113" s="50" t="s">
        <v>2071</v>
      </c>
      <c r="L113" s="50" t="s">
        <v>1515</v>
      </c>
      <c r="M113" s="50" t="s">
        <v>8</v>
      </c>
      <c r="N113" s="5"/>
      <c r="O113" s="5"/>
      <c r="P113" s="5"/>
      <c r="Q113" s="50" t="s">
        <v>2082</v>
      </c>
      <c r="R113" s="5"/>
      <c r="S113" s="50" t="s">
        <v>2389</v>
      </c>
      <c r="T113" s="50">
        <v>70091264</v>
      </c>
      <c r="U113" s="50">
        <v>0</v>
      </c>
      <c r="V113" s="50" t="s">
        <v>2075</v>
      </c>
      <c r="W113" s="50" t="s">
        <v>2083</v>
      </c>
      <c r="X113" s="6"/>
    </row>
    <row r="114" spans="1:24" x14ac:dyDescent="0.3">
      <c r="A114" s="50" t="s">
        <v>1844</v>
      </c>
      <c r="B114" s="50" t="s">
        <v>1845</v>
      </c>
      <c r="C114" s="50" t="s">
        <v>1371</v>
      </c>
      <c r="D114" s="50" t="s">
        <v>3</v>
      </c>
      <c r="E114" s="50" t="s">
        <v>2</v>
      </c>
      <c r="F114" s="6" t="str">
        <f t="shared" si="1"/>
        <v>7-02-01</v>
      </c>
      <c r="G114" s="50" t="s">
        <v>2369</v>
      </c>
      <c r="H114" s="6"/>
      <c r="I114" s="6"/>
      <c r="J114" s="50" t="s">
        <v>1846</v>
      </c>
      <c r="K114" s="6" t="s">
        <v>178</v>
      </c>
      <c r="L114" s="50" t="s">
        <v>1515</v>
      </c>
      <c r="M114" s="50" t="s">
        <v>3</v>
      </c>
      <c r="N114" s="5"/>
      <c r="O114" s="5"/>
      <c r="P114" s="5"/>
      <c r="Q114" s="50" t="s">
        <v>1847</v>
      </c>
      <c r="R114" s="5"/>
      <c r="S114" s="50" t="s">
        <v>1848</v>
      </c>
      <c r="T114" s="50">
        <v>27633235</v>
      </c>
      <c r="U114" s="50">
        <v>27633238</v>
      </c>
      <c r="V114" s="50" t="s">
        <v>1849</v>
      </c>
      <c r="W114" s="50" t="s">
        <v>1850</v>
      </c>
      <c r="X114" s="6"/>
    </row>
    <row r="115" spans="1:24" x14ac:dyDescent="0.3">
      <c r="A115" s="50" t="s">
        <v>1851</v>
      </c>
      <c r="B115" s="50" t="s">
        <v>1845</v>
      </c>
      <c r="C115" s="50" t="s">
        <v>1371</v>
      </c>
      <c r="D115" s="50" t="s">
        <v>3</v>
      </c>
      <c r="E115" s="50" t="s">
        <v>4</v>
      </c>
      <c r="F115" s="6" t="str">
        <f t="shared" si="1"/>
        <v>7-02-03</v>
      </c>
      <c r="G115" s="50" t="s">
        <v>2369</v>
      </c>
      <c r="H115" s="6"/>
      <c r="I115" s="6"/>
      <c r="J115" s="50" t="s">
        <v>697</v>
      </c>
      <c r="K115" s="50" t="s">
        <v>1844</v>
      </c>
      <c r="L115" s="50" t="s">
        <v>1515</v>
      </c>
      <c r="M115" s="50" t="s">
        <v>3</v>
      </c>
      <c r="N115" s="5"/>
      <c r="O115" s="5"/>
      <c r="P115" s="5"/>
      <c r="Q115" s="50" t="s">
        <v>1852</v>
      </c>
      <c r="R115" s="5"/>
      <c r="S115" s="50" t="s">
        <v>1848</v>
      </c>
      <c r="T115" s="50">
        <v>27633235</v>
      </c>
      <c r="U115" s="50">
        <v>0</v>
      </c>
      <c r="V115" s="50" t="s">
        <v>1849</v>
      </c>
      <c r="W115" s="50" t="s">
        <v>1853</v>
      </c>
      <c r="X115" s="6"/>
    </row>
    <row r="116" spans="1:24" x14ac:dyDescent="0.3">
      <c r="A116" s="50" t="s">
        <v>1854</v>
      </c>
      <c r="B116" s="50" t="s">
        <v>1845</v>
      </c>
      <c r="C116" s="50" t="s">
        <v>1371</v>
      </c>
      <c r="D116" s="50" t="s">
        <v>3</v>
      </c>
      <c r="E116" s="50" t="s">
        <v>4</v>
      </c>
      <c r="F116" s="6" t="str">
        <f t="shared" si="1"/>
        <v>7-02-03</v>
      </c>
      <c r="G116" s="50" t="s">
        <v>2369</v>
      </c>
      <c r="H116" s="6"/>
      <c r="I116" s="6"/>
      <c r="J116" s="50" t="s">
        <v>1855</v>
      </c>
      <c r="K116" s="50" t="s">
        <v>1844</v>
      </c>
      <c r="L116" s="50" t="s">
        <v>1515</v>
      </c>
      <c r="M116" s="50" t="s">
        <v>3</v>
      </c>
      <c r="N116" s="5"/>
      <c r="O116" s="5"/>
      <c r="P116" s="5"/>
      <c r="Q116" s="50" t="s">
        <v>1856</v>
      </c>
      <c r="R116" s="5"/>
      <c r="S116" s="50" t="s">
        <v>1848</v>
      </c>
      <c r="T116" s="50">
        <v>24633235</v>
      </c>
      <c r="U116" s="50">
        <v>0</v>
      </c>
      <c r="V116" s="50" t="s">
        <v>1849</v>
      </c>
      <c r="W116" s="50" t="s">
        <v>1857</v>
      </c>
      <c r="X116" s="6"/>
    </row>
    <row r="117" spans="1:24" x14ac:dyDescent="0.3">
      <c r="A117" s="50" t="s">
        <v>1858</v>
      </c>
      <c r="B117" s="50" t="s">
        <v>1845</v>
      </c>
      <c r="C117" s="50" t="s">
        <v>1371</v>
      </c>
      <c r="D117" s="50" t="s">
        <v>3</v>
      </c>
      <c r="E117" s="50" t="s">
        <v>4</v>
      </c>
      <c r="F117" s="6" t="str">
        <f t="shared" si="1"/>
        <v>7-02-03</v>
      </c>
      <c r="G117" s="50" t="s">
        <v>2369</v>
      </c>
      <c r="H117" s="6"/>
      <c r="I117" s="6"/>
      <c r="J117" s="50" t="s">
        <v>1859</v>
      </c>
      <c r="K117" s="50" t="s">
        <v>1844</v>
      </c>
      <c r="L117" s="50" t="s">
        <v>1515</v>
      </c>
      <c r="M117" s="50" t="s">
        <v>3</v>
      </c>
      <c r="N117" s="5"/>
      <c r="O117" s="5"/>
      <c r="P117" s="5"/>
      <c r="Q117" s="50" t="s">
        <v>1860</v>
      </c>
      <c r="R117" s="5"/>
      <c r="S117" s="50" t="s">
        <v>1848</v>
      </c>
      <c r="T117" s="50">
        <v>24633235</v>
      </c>
      <c r="U117" s="50">
        <v>27633238</v>
      </c>
      <c r="V117" s="50" t="s">
        <v>1849</v>
      </c>
      <c r="W117" s="50" t="s">
        <v>1861</v>
      </c>
      <c r="X117" s="6"/>
    </row>
    <row r="118" spans="1:24" x14ac:dyDescent="0.3">
      <c r="A118" s="50" t="s">
        <v>1947</v>
      </c>
      <c r="B118" s="50" t="s">
        <v>1948</v>
      </c>
      <c r="C118" s="50" t="s">
        <v>184</v>
      </c>
      <c r="D118" s="50" t="s">
        <v>1374</v>
      </c>
      <c r="E118" s="50" t="s">
        <v>2</v>
      </c>
      <c r="F118" s="6" t="str">
        <f t="shared" si="1"/>
        <v>5-09-01</v>
      </c>
      <c r="G118" s="50" t="s">
        <v>2369</v>
      </c>
      <c r="H118" s="6"/>
      <c r="I118" s="6"/>
      <c r="J118" s="50" t="s">
        <v>1949</v>
      </c>
      <c r="K118" s="6" t="s">
        <v>178</v>
      </c>
      <c r="L118" s="50" t="s">
        <v>1713</v>
      </c>
      <c r="M118" s="50" t="s">
        <v>8</v>
      </c>
      <c r="N118" s="5"/>
      <c r="O118" s="5"/>
      <c r="P118" s="5"/>
      <c r="Q118" s="50" t="s">
        <v>1950</v>
      </c>
      <c r="R118" s="5"/>
      <c r="S118" s="50" t="s">
        <v>2416</v>
      </c>
      <c r="T118" s="50">
        <v>26576302</v>
      </c>
      <c r="U118" s="50">
        <v>26766302</v>
      </c>
      <c r="V118" s="50" t="s">
        <v>1951</v>
      </c>
      <c r="W118" s="50" t="s">
        <v>1952</v>
      </c>
      <c r="X118" s="6"/>
    </row>
    <row r="119" spans="1:24" x14ac:dyDescent="0.3">
      <c r="A119" s="50" t="s">
        <v>2202</v>
      </c>
      <c r="B119" s="50" t="s">
        <v>2203</v>
      </c>
      <c r="C119" s="50" t="s">
        <v>176</v>
      </c>
      <c r="D119" s="50" t="s">
        <v>2204</v>
      </c>
      <c r="E119" s="50" t="s">
        <v>2</v>
      </c>
      <c r="F119" s="6" t="str">
        <f t="shared" si="1"/>
        <v>1-16-01</v>
      </c>
      <c r="G119" s="50" t="s">
        <v>2369</v>
      </c>
      <c r="H119" s="6"/>
      <c r="I119" s="6"/>
      <c r="J119" s="50" t="s">
        <v>2205</v>
      </c>
      <c r="K119" s="4" t="s">
        <v>178</v>
      </c>
      <c r="L119" s="50" t="s">
        <v>2045</v>
      </c>
      <c r="M119" s="50" t="s">
        <v>7</v>
      </c>
      <c r="N119" s="5"/>
      <c r="O119" s="5"/>
      <c r="P119" s="5"/>
      <c r="Q119" s="50" t="s">
        <v>2206</v>
      </c>
      <c r="R119" s="5"/>
      <c r="S119" s="50" t="s">
        <v>2371</v>
      </c>
      <c r="T119" s="50">
        <v>24190057</v>
      </c>
      <c r="U119" s="50">
        <v>0</v>
      </c>
      <c r="V119" s="50" t="s">
        <v>2208</v>
      </c>
      <c r="W119" s="50" t="s">
        <v>2209</v>
      </c>
      <c r="X119" s="6"/>
    </row>
    <row r="120" spans="1:24" x14ac:dyDescent="0.3">
      <c r="A120" s="50" t="s">
        <v>2146</v>
      </c>
      <c r="B120" s="50" t="s">
        <v>2147</v>
      </c>
      <c r="C120" s="50" t="s">
        <v>184</v>
      </c>
      <c r="D120" s="50" t="s">
        <v>3</v>
      </c>
      <c r="E120" s="50" t="s">
        <v>3</v>
      </c>
      <c r="F120" s="6" t="str">
        <f t="shared" si="1"/>
        <v>5-02-02</v>
      </c>
      <c r="G120" s="50" t="s">
        <v>2369</v>
      </c>
      <c r="H120" s="6"/>
      <c r="I120" s="6"/>
      <c r="J120" s="50" t="s">
        <v>2148</v>
      </c>
      <c r="K120" s="4" t="s">
        <v>178</v>
      </c>
      <c r="L120" s="50" t="s">
        <v>1713</v>
      </c>
      <c r="M120" s="50" t="s">
        <v>4</v>
      </c>
      <c r="N120" s="5"/>
      <c r="O120" s="5"/>
      <c r="P120" s="5"/>
      <c r="Q120" s="50" t="s">
        <v>2149</v>
      </c>
      <c r="R120" s="5"/>
      <c r="S120" s="50" t="s">
        <v>2150</v>
      </c>
      <c r="T120" s="50">
        <v>22007816</v>
      </c>
      <c r="U120" s="50">
        <v>0</v>
      </c>
      <c r="V120" s="50" t="s">
        <v>2151</v>
      </c>
      <c r="W120" s="50" t="s">
        <v>2152</v>
      </c>
      <c r="X120" s="6"/>
    </row>
    <row r="121" spans="1:24" x14ac:dyDescent="0.3">
      <c r="A121" s="50" t="s">
        <v>2153</v>
      </c>
      <c r="B121" s="50" t="s">
        <v>2147</v>
      </c>
      <c r="C121" s="50" t="s">
        <v>184</v>
      </c>
      <c r="D121" s="50" t="s">
        <v>3</v>
      </c>
      <c r="E121" s="50" t="s">
        <v>5</v>
      </c>
      <c r="F121" s="6" t="str">
        <f t="shared" si="1"/>
        <v>5-02-04</v>
      </c>
      <c r="G121" s="50" t="s">
        <v>2369</v>
      </c>
      <c r="H121" s="6"/>
      <c r="I121" s="6"/>
      <c r="J121" s="50" t="s">
        <v>2154</v>
      </c>
      <c r="K121" s="50" t="s">
        <v>2146</v>
      </c>
      <c r="L121" s="50" t="s">
        <v>1713</v>
      </c>
      <c r="M121" s="50" t="s">
        <v>4</v>
      </c>
      <c r="N121" s="5"/>
      <c r="O121" s="5"/>
      <c r="P121" s="5"/>
      <c r="Q121" s="50" t="s">
        <v>2149</v>
      </c>
      <c r="R121" s="5"/>
      <c r="S121" s="50" t="s">
        <v>2417</v>
      </c>
      <c r="T121" s="50">
        <v>22007816</v>
      </c>
      <c r="U121" s="50">
        <v>0</v>
      </c>
      <c r="V121" s="50" t="s">
        <v>2151</v>
      </c>
      <c r="W121" s="50" t="s">
        <v>2418</v>
      </c>
      <c r="X121" s="6"/>
    </row>
    <row r="122" spans="1:24" x14ac:dyDescent="0.3">
      <c r="A122" s="50" t="s">
        <v>2011</v>
      </c>
      <c r="B122" s="50" t="s">
        <v>2012</v>
      </c>
      <c r="C122" s="50" t="s">
        <v>175</v>
      </c>
      <c r="D122" s="50" t="s">
        <v>1420</v>
      </c>
      <c r="E122" s="50" t="s">
        <v>2</v>
      </c>
      <c r="F122" s="6" t="str">
        <f t="shared" si="1"/>
        <v>6-13-01</v>
      </c>
      <c r="G122" s="50" t="s">
        <v>2369</v>
      </c>
      <c r="H122" s="6"/>
      <c r="I122" s="6"/>
      <c r="J122" s="50" t="s">
        <v>2013</v>
      </c>
      <c r="K122" s="6" t="s">
        <v>178</v>
      </c>
      <c r="L122" s="50" t="s">
        <v>689</v>
      </c>
      <c r="M122" s="50" t="s">
        <v>4</v>
      </c>
      <c r="N122" s="5"/>
      <c r="O122" s="5"/>
      <c r="P122" s="5"/>
      <c r="Q122" s="50" t="s">
        <v>2014</v>
      </c>
      <c r="R122" s="5"/>
      <c r="S122" s="50" t="s">
        <v>2015</v>
      </c>
      <c r="T122" s="50">
        <v>27355244</v>
      </c>
      <c r="U122" s="50">
        <v>27355244</v>
      </c>
      <c r="V122" s="50" t="s">
        <v>2016</v>
      </c>
      <c r="W122" s="50" t="s">
        <v>2017</v>
      </c>
      <c r="X122" s="6"/>
    </row>
    <row r="123" spans="1:24" x14ac:dyDescent="0.3">
      <c r="A123" s="50" t="s">
        <v>2229</v>
      </c>
      <c r="B123" s="50" t="s">
        <v>2230</v>
      </c>
      <c r="C123" s="50" t="s">
        <v>175</v>
      </c>
      <c r="D123" s="50" t="s">
        <v>9</v>
      </c>
      <c r="E123" s="50" t="s">
        <v>2</v>
      </c>
      <c r="F123" s="6" t="str">
        <f t="shared" si="1"/>
        <v>6-08-01</v>
      </c>
      <c r="G123" s="50" t="s">
        <v>2369</v>
      </c>
      <c r="H123" s="6"/>
      <c r="I123" s="6"/>
      <c r="J123" s="50" t="s">
        <v>186</v>
      </c>
      <c r="K123" s="4" t="s">
        <v>178</v>
      </c>
      <c r="L123" s="50" t="s">
        <v>689</v>
      </c>
      <c r="M123" s="50" t="s">
        <v>6</v>
      </c>
      <c r="N123" s="5"/>
      <c r="O123" s="5"/>
      <c r="P123" s="5"/>
      <c r="Q123" s="50" t="s">
        <v>2231</v>
      </c>
      <c r="R123" s="5"/>
      <c r="S123" s="50" t="s">
        <v>2232</v>
      </c>
      <c r="T123" s="50">
        <v>27735449</v>
      </c>
      <c r="U123" s="50">
        <v>27733387</v>
      </c>
      <c r="V123" s="50" t="s">
        <v>2233</v>
      </c>
      <c r="W123" s="50" t="s">
        <v>2234</v>
      </c>
      <c r="X123" s="6"/>
    </row>
    <row r="124" spans="1:24" x14ac:dyDescent="0.3">
      <c r="A124" s="50" t="s">
        <v>2235</v>
      </c>
      <c r="B124" s="50" t="s">
        <v>2230</v>
      </c>
      <c r="C124" s="50" t="s">
        <v>175</v>
      </c>
      <c r="D124" s="50" t="s">
        <v>9</v>
      </c>
      <c r="E124" s="50" t="s">
        <v>7</v>
      </c>
      <c r="F124" s="6" t="str">
        <f t="shared" si="1"/>
        <v>6-08-06</v>
      </c>
      <c r="G124" s="50" t="s">
        <v>2369</v>
      </c>
      <c r="H124" s="6"/>
      <c r="I124" s="6"/>
      <c r="J124" s="50" t="s">
        <v>2236</v>
      </c>
      <c r="K124" s="50" t="s">
        <v>2229</v>
      </c>
      <c r="L124" s="50" t="s">
        <v>689</v>
      </c>
      <c r="M124" s="50" t="s">
        <v>6</v>
      </c>
      <c r="N124" s="5"/>
      <c r="O124" s="5"/>
      <c r="P124" s="5"/>
      <c r="Q124" s="50" t="s">
        <v>2237</v>
      </c>
      <c r="R124" s="5"/>
      <c r="S124" s="50" t="s">
        <v>2232</v>
      </c>
      <c r="T124" s="50">
        <v>27735449</v>
      </c>
      <c r="U124" s="50">
        <v>27733387</v>
      </c>
      <c r="V124" s="50" t="s">
        <v>2233</v>
      </c>
      <c r="W124" s="50" t="s">
        <v>2238</v>
      </c>
      <c r="X124" s="6"/>
    </row>
    <row r="125" spans="1:24" x14ac:dyDescent="0.3">
      <c r="A125" s="50" t="s">
        <v>2239</v>
      </c>
      <c r="B125" s="50" t="s">
        <v>2230</v>
      </c>
      <c r="C125" s="50" t="s">
        <v>175</v>
      </c>
      <c r="D125" s="50" t="s">
        <v>9</v>
      </c>
      <c r="E125" s="50" t="s">
        <v>2</v>
      </c>
      <c r="F125" s="6" t="str">
        <f t="shared" si="1"/>
        <v>6-08-01</v>
      </c>
      <c r="G125" s="50" t="s">
        <v>2369</v>
      </c>
      <c r="H125" s="6"/>
      <c r="I125" s="6"/>
      <c r="J125" s="50" t="s">
        <v>2240</v>
      </c>
      <c r="K125" s="50" t="s">
        <v>2229</v>
      </c>
      <c r="L125" s="50" t="s">
        <v>689</v>
      </c>
      <c r="M125" s="50" t="s">
        <v>6</v>
      </c>
      <c r="N125" s="5"/>
      <c r="O125" s="5"/>
      <c r="P125" s="5"/>
      <c r="Q125" s="50" t="s">
        <v>2241</v>
      </c>
      <c r="R125" s="5"/>
      <c r="S125" s="50" t="s">
        <v>2232</v>
      </c>
      <c r="T125" s="50">
        <v>27735449</v>
      </c>
      <c r="U125" s="50">
        <v>27735449</v>
      </c>
      <c r="V125" s="50" t="s">
        <v>2233</v>
      </c>
      <c r="W125" s="50" t="s">
        <v>2242</v>
      </c>
      <c r="X125" s="6"/>
    </row>
    <row r="126" spans="1:24" x14ac:dyDescent="0.3">
      <c r="A126" s="50" t="s">
        <v>2243</v>
      </c>
      <c r="B126" s="50" t="s">
        <v>2230</v>
      </c>
      <c r="C126" s="50" t="s">
        <v>175</v>
      </c>
      <c r="D126" s="50" t="s">
        <v>9</v>
      </c>
      <c r="E126" s="50" t="s">
        <v>2</v>
      </c>
      <c r="F126" s="6" t="str">
        <f t="shared" si="1"/>
        <v>6-08-01</v>
      </c>
      <c r="G126" s="50" t="s">
        <v>2369</v>
      </c>
      <c r="H126" s="6"/>
      <c r="I126" s="6"/>
      <c r="J126" s="50" t="s">
        <v>2244</v>
      </c>
      <c r="K126" s="50" t="s">
        <v>2229</v>
      </c>
      <c r="L126" s="50" t="s">
        <v>689</v>
      </c>
      <c r="M126" s="50" t="s">
        <v>1759</v>
      </c>
      <c r="N126" s="5"/>
      <c r="O126" s="5"/>
      <c r="P126" s="5"/>
      <c r="Q126" s="50" t="s">
        <v>2245</v>
      </c>
      <c r="R126" s="5"/>
      <c r="S126" s="50" t="s">
        <v>2232</v>
      </c>
      <c r="T126" s="50">
        <v>27735449</v>
      </c>
      <c r="U126" s="50">
        <v>27848079</v>
      </c>
      <c r="V126" s="50" t="s">
        <v>2233</v>
      </c>
      <c r="W126" s="50" t="s">
        <v>2246</v>
      </c>
      <c r="X126" s="6"/>
    </row>
    <row r="127" spans="1:24" x14ac:dyDescent="0.3">
      <c r="A127" s="50" t="s">
        <v>2247</v>
      </c>
      <c r="B127" s="50" t="s">
        <v>2230</v>
      </c>
      <c r="C127" s="50" t="s">
        <v>175</v>
      </c>
      <c r="D127" s="50" t="s">
        <v>9</v>
      </c>
      <c r="E127" s="50" t="s">
        <v>5</v>
      </c>
      <c r="F127" s="6" t="str">
        <f t="shared" si="1"/>
        <v>6-08-04</v>
      </c>
      <c r="G127" s="50" t="s">
        <v>2369</v>
      </c>
      <c r="H127" s="6"/>
      <c r="I127" s="6"/>
      <c r="J127" s="50" t="s">
        <v>2248</v>
      </c>
      <c r="K127" s="50" t="s">
        <v>2229</v>
      </c>
      <c r="L127" s="50" t="s">
        <v>689</v>
      </c>
      <c r="M127" s="50" t="s">
        <v>1420</v>
      </c>
      <c r="N127" s="5"/>
      <c r="O127" s="5"/>
      <c r="P127" s="5"/>
      <c r="Q127" s="50" t="s">
        <v>2249</v>
      </c>
      <c r="R127" s="5"/>
      <c r="S127" s="50" t="s">
        <v>2232</v>
      </c>
      <c r="T127" s="50">
        <v>27735449</v>
      </c>
      <c r="U127" s="50">
        <v>0</v>
      </c>
      <c r="V127" s="50" t="s">
        <v>2233</v>
      </c>
      <c r="W127" s="50" t="s">
        <v>2250</v>
      </c>
      <c r="X127" s="6"/>
    </row>
    <row r="128" spans="1:24" x14ac:dyDescent="0.3">
      <c r="A128" s="50" t="s">
        <v>1976</v>
      </c>
      <c r="B128" s="50" t="s">
        <v>1977</v>
      </c>
      <c r="C128" s="50" t="s">
        <v>176</v>
      </c>
      <c r="D128" s="50" t="s">
        <v>2</v>
      </c>
      <c r="E128" s="50" t="s">
        <v>1374</v>
      </c>
      <c r="F128" s="6" t="str">
        <f t="shared" si="1"/>
        <v>1-01-09</v>
      </c>
      <c r="G128" s="50" t="s">
        <v>2369</v>
      </c>
      <c r="H128" s="6"/>
      <c r="I128" s="6"/>
      <c r="J128" s="50" t="s">
        <v>1978</v>
      </c>
      <c r="K128" s="6" t="s">
        <v>178</v>
      </c>
      <c r="L128" s="50" t="s">
        <v>742</v>
      </c>
      <c r="M128" s="50" t="s">
        <v>3</v>
      </c>
      <c r="N128" s="5"/>
      <c r="O128" s="5"/>
      <c r="P128" s="5"/>
      <c r="Q128" s="50" t="s">
        <v>1979</v>
      </c>
      <c r="R128" s="5"/>
      <c r="S128" s="50" t="s">
        <v>2381</v>
      </c>
      <c r="T128" s="50">
        <v>22130713</v>
      </c>
      <c r="U128" s="50">
        <v>0</v>
      </c>
      <c r="V128" s="50" t="s">
        <v>1980</v>
      </c>
      <c r="W128" s="50" t="s">
        <v>2413</v>
      </c>
      <c r="X128" s="6"/>
    </row>
    <row r="129" spans="1:24" x14ac:dyDescent="0.3">
      <c r="A129" s="50" t="s">
        <v>1981</v>
      </c>
      <c r="B129" s="50" t="s">
        <v>1977</v>
      </c>
      <c r="C129" s="50" t="s">
        <v>176</v>
      </c>
      <c r="D129" s="50" t="s">
        <v>2</v>
      </c>
      <c r="E129" s="50" t="s">
        <v>1374</v>
      </c>
      <c r="F129" s="6" t="str">
        <f t="shared" si="1"/>
        <v>1-01-09</v>
      </c>
      <c r="G129" s="50" t="s">
        <v>2369</v>
      </c>
      <c r="H129" s="6"/>
      <c r="I129" s="6"/>
      <c r="J129" s="50" t="s">
        <v>1982</v>
      </c>
      <c r="K129" s="50" t="s">
        <v>1976</v>
      </c>
      <c r="L129" s="50" t="s">
        <v>742</v>
      </c>
      <c r="M129" s="50" t="s">
        <v>3</v>
      </c>
      <c r="N129" s="5"/>
      <c r="O129" s="5"/>
      <c r="P129" s="5"/>
      <c r="Q129" s="50" t="s">
        <v>1979</v>
      </c>
      <c r="R129" s="5"/>
      <c r="S129" s="50" t="s">
        <v>2381</v>
      </c>
      <c r="T129" s="50">
        <v>22130130</v>
      </c>
      <c r="U129" s="50">
        <v>0</v>
      </c>
      <c r="V129" s="50" t="s">
        <v>1980</v>
      </c>
      <c r="W129" s="50" t="s">
        <v>1983</v>
      </c>
      <c r="X129" s="6"/>
    </row>
    <row r="130" spans="1:24" x14ac:dyDescent="0.3">
      <c r="A130" s="50" t="s">
        <v>1984</v>
      </c>
      <c r="B130" s="50" t="s">
        <v>1977</v>
      </c>
      <c r="C130" s="50" t="s">
        <v>176</v>
      </c>
      <c r="D130" s="50" t="s">
        <v>2</v>
      </c>
      <c r="E130" s="50" t="s">
        <v>1374</v>
      </c>
      <c r="F130" s="6" t="str">
        <f t="shared" si="1"/>
        <v>1-01-09</v>
      </c>
      <c r="G130" s="50" t="s">
        <v>2369</v>
      </c>
      <c r="H130" s="6"/>
      <c r="I130" s="6"/>
      <c r="J130" s="50" t="s">
        <v>706</v>
      </c>
      <c r="K130" s="50" t="s">
        <v>1976</v>
      </c>
      <c r="L130" s="50" t="s">
        <v>742</v>
      </c>
      <c r="M130" s="50" t="s">
        <v>3</v>
      </c>
      <c r="N130" s="5"/>
      <c r="O130" s="5"/>
      <c r="P130" s="5"/>
      <c r="Q130" s="50" t="s">
        <v>1985</v>
      </c>
      <c r="R130" s="5"/>
      <c r="S130" s="50" t="s">
        <v>2381</v>
      </c>
      <c r="T130" s="50">
        <v>22130130</v>
      </c>
      <c r="U130" s="50">
        <v>0</v>
      </c>
      <c r="V130" s="50" t="s">
        <v>1980</v>
      </c>
      <c r="W130" s="50" t="s">
        <v>1986</v>
      </c>
      <c r="X130" s="6"/>
    </row>
    <row r="131" spans="1:24" x14ac:dyDescent="0.3">
      <c r="A131" s="50" t="s">
        <v>1602</v>
      </c>
      <c r="B131" s="50" t="s">
        <v>1603</v>
      </c>
      <c r="C131" s="50" t="s">
        <v>176</v>
      </c>
      <c r="D131" s="50" t="s">
        <v>3</v>
      </c>
      <c r="E131" s="50" t="s">
        <v>2</v>
      </c>
      <c r="F131" s="6" t="str">
        <f t="shared" ref="F131:F194" si="2">CONCATENATE(C131,"-",D131,"-",E131)</f>
        <v>1-02-01</v>
      </c>
      <c r="G131" s="50" t="s">
        <v>2369</v>
      </c>
      <c r="H131" s="6"/>
      <c r="I131" s="6"/>
      <c r="J131" s="50" t="s">
        <v>711</v>
      </c>
      <c r="K131" s="4" t="s">
        <v>178</v>
      </c>
      <c r="L131" s="50" t="s">
        <v>742</v>
      </c>
      <c r="M131" s="50" t="s">
        <v>4</v>
      </c>
      <c r="N131" s="5"/>
      <c r="O131" s="5"/>
      <c r="P131" s="5"/>
      <c r="Q131" s="50" t="s">
        <v>1604</v>
      </c>
      <c r="R131" s="5"/>
      <c r="S131" s="50" t="s">
        <v>2372</v>
      </c>
      <c r="T131" s="50">
        <v>22017613</v>
      </c>
      <c r="U131" s="50">
        <v>22895590</v>
      </c>
      <c r="V131" s="50" t="s">
        <v>1606</v>
      </c>
      <c r="W131" s="50" t="s">
        <v>1607</v>
      </c>
      <c r="X131" s="6"/>
    </row>
    <row r="132" spans="1:24" x14ac:dyDescent="0.3">
      <c r="A132" s="50" t="s">
        <v>1608</v>
      </c>
      <c r="B132" s="50" t="s">
        <v>1603</v>
      </c>
      <c r="C132" s="50" t="s">
        <v>176</v>
      </c>
      <c r="D132" s="50" t="s">
        <v>3</v>
      </c>
      <c r="E132" s="50" t="s">
        <v>3</v>
      </c>
      <c r="F132" s="6" t="str">
        <f t="shared" si="2"/>
        <v>1-02-02</v>
      </c>
      <c r="G132" s="50" t="s">
        <v>2369</v>
      </c>
      <c r="H132" s="6"/>
      <c r="I132" s="6"/>
      <c r="J132" s="50" t="s">
        <v>1609</v>
      </c>
      <c r="K132" s="50" t="s">
        <v>1602</v>
      </c>
      <c r="L132" s="50" t="s">
        <v>742</v>
      </c>
      <c r="M132" s="50" t="s">
        <v>4</v>
      </c>
      <c r="N132" s="5"/>
      <c r="O132" s="5"/>
      <c r="P132" s="5"/>
      <c r="Q132" s="50" t="s">
        <v>1610</v>
      </c>
      <c r="R132" s="5"/>
      <c r="S132" s="50" t="s">
        <v>2372</v>
      </c>
      <c r="T132" s="50">
        <v>22286573</v>
      </c>
      <c r="U132" s="50">
        <v>22895590</v>
      </c>
      <c r="V132" s="50" t="s">
        <v>1606</v>
      </c>
      <c r="W132" s="50" t="s">
        <v>1611</v>
      </c>
      <c r="X132" s="6"/>
    </row>
    <row r="133" spans="1:24" x14ac:dyDescent="0.3">
      <c r="A133" s="50" t="s">
        <v>2091</v>
      </c>
      <c r="B133" s="50" t="s">
        <v>2092</v>
      </c>
      <c r="C133" s="50" t="s">
        <v>1371</v>
      </c>
      <c r="D133" s="50" t="s">
        <v>3</v>
      </c>
      <c r="E133" s="50" t="s">
        <v>5</v>
      </c>
      <c r="F133" s="6" t="str">
        <f t="shared" si="2"/>
        <v>7-02-04</v>
      </c>
      <c r="G133" s="50" t="s">
        <v>2369</v>
      </c>
      <c r="H133" s="6"/>
      <c r="I133" s="6"/>
      <c r="J133" s="50" t="s">
        <v>2093</v>
      </c>
      <c r="K133" s="6" t="s">
        <v>178</v>
      </c>
      <c r="L133" s="50" t="s">
        <v>1515</v>
      </c>
      <c r="M133" s="50" t="s">
        <v>6</v>
      </c>
      <c r="N133" s="5"/>
      <c r="O133" s="5"/>
      <c r="P133" s="5"/>
      <c r="Q133" s="50" t="s">
        <v>1610</v>
      </c>
      <c r="R133" s="5"/>
      <c r="S133" s="50" t="s">
        <v>2094</v>
      </c>
      <c r="T133" s="50">
        <v>27630044</v>
      </c>
      <c r="U133" s="50">
        <v>0</v>
      </c>
      <c r="V133" s="50" t="s">
        <v>2095</v>
      </c>
      <c r="W133" s="50" t="s">
        <v>2096</v>
      </c>
      <c r="X133" s="6"/>
    </row>
    <row r="134" spans="1:24" x14ac:dyDescent="0.3">
      <c r="A134" s="50" t="s">
        <v>2097</v>
      </c>
      <c r="B134" s="50" t="s">
        <v>2092</v>
      </c>
      <c r="C134" s="50" t="s">
        <v>1371</v>
      </c>
      <c r="D134" s="50" t="s">
        <v>3</v>
      </c>
      <c r="E134" s="50" t="s">
        <v>2</v>
      </c>
      <c r="F134" s="6" t="str">
        <f t="shared" si="2"/>
        <v>7-02-01</v>
      </c>
      <c r="G134" s="50" t="s">
        <v>2369</v>
      </c>
      <c r="H134" s="6"/>
      <c r="I134" s="6"/>
      <c r="J134" s="50" t="s">
        <v>2098</v>
      </c>
      <c r="K134" s="50" t="s">
        <v>2091</v>
      </c>
      <c r="L134" s="50" t="s">
        <v>1515</v>
      </c>
      <c r="M134" s="50" t="s">
        <v>6</v>
      </c>
      <c r="N134" s="5"/>
      <c r="O134" s="5"/>
      <c r="P134" s="5"/>
      <c r="Q134" s="50" t="s">
        <v>1665</v>
      </c>
      <c r="R134" s="5"/>
      <c r="S134" s="50" t="s">
        <v>2094</v>
      </c>
      <c r="T134" s="50">
        <v>27630044</v>
      </c>
      <c r="U134" s="50">
        <v>0</v>
      </c>
      <c r="V134" s="50" t="s">
        <v>2095</v>
      </c>
      <c r="W134" s="50" t="s">
        <v>2099</v>
      </c>
      <c r="X134" s="6"/>
    </row>
    <row r="135" spans="1:24" x14ac:dyDescent="0.3">
      <c r="A135" s="50" t="s">
        <v>2100</v>
      </c>
      <c r="B135" s="50" t="s">
        <v>2092</v>
      </c>
      <c r="C135" s="50" t="s">
        <v>1371</v>
      </c>
      <c r="D135" s="50" t="s">
        <v>7</v>
      </c>
      <c r="E135" s="50" t="s">
        <v>6</v>
      </c>
      <c r="F135" s="6" t="str">
        <f t="shared" si="2"/>
        <v>7-06-05</v>
      </c>
      <c r="G135" s="50" t="s">
        <v>2369</v>
      </c>
      <c r="H135" s="6"/>
      <c r="I135" s="6"/>
      <c r="J135" s="50" t="s">
        <v>2101</v>
      </c>
      <c r="K135" s="50" t="s">
        <v>2091</v>
      </c>
      <c r="L135" s="50" t="s">
        <v>1515</v>
      </c>
      <c r="M135" s="50" t="s">
        <v>6</v>
      </c>
      <c r="N135" s="5"/>
      <c r="O135" s="5"/>
      <c r="P135" s="5"/>
      <c r="Q135" s="50" t="s">
        <v>2102</v>
      </c>
      <c r="R135" s="5"/>
      <c r="S135" s="50" t="s">
        <v>2094</v>
      </c>
      <c r="T135" s="50">
        <v>27630044</v>
      </c>
      <c r="U135" s="50">
        <v>0</v>
      </c>
      <c r="V135" s="50" t="s">
        <v>2103</v>
      </c>
      <c r="W135" s="50" t="s">
        <v>2104</v>
      </c>
      <c r="X135" s="6"/>
    </row>
    <row r="136" spans="1:24" x14ac:dyDescent="0.3">
      <c r="A136" s="50" t="s">
        <v>2105</v>
      </c>
      <c r="B136" s="50" t="s">
        <v>2092</v>
      </c>
      <c r="C136" s="50" t="s">
        <v>1371</v>
      </c>
      <c r="D136" s="50" t="s">
        <v>3</v>
      </c>
      <c r="E136" s="50" t="s">
        <v>5</v>
      </c>
      <c r="F136" s="6" t="str">
        <f t="shared" si="2"/>
        <v>7-02-04</v>
      </c>
      <c r="G136" s="50" t="s">
        <v>2369</v>
      </c>
      <c r="H136" s="6"/>
      <c r="I136" s="6"/>
      <c r="J136" s="50" t="s">
        <v>2106</v>
      </c>
      <c r="K136" s="50" t="s">
        <v>2091</v>
      </c>
      <c r="L136" s="50" t="s">
        <v>1515</v>
      </c>
      <c r="M136" s="50" t="s">
        <v>6</v>
      </c>
      <c r="N136" s="5"/>
      <c r="O136" s="5"/>
      <c r="P136" s="5"/>
      <c r="Q136" s="50" t="s">
        <v>1785</v>
      </c>
      <c r="R136" s="5"/>
      <c r="S136" s="50" t="s">
        <v>2094</v>
      </c>
      <c r="T136" s="50">
        <v>27630044</v>
      </c>
      <c r="U136" s="50">
        <v>0</v>
      </c>
      <c r="V136" s="50" t="s">
        <v>2095</v>
      </c>
      <c r="W136" s="50" t="s">
        <v>2385</v>
      </c>
      <c r="X136" s="6"/>
    </row>
    <row r="137" spans="1:24" x14ac:dyDescent="0.3">
      <c r="A137" s="50" t="s">
        <v>2107</v>
      </c>
      <c r="B137" s="50" t="s">
        <v>2092</v>
      </c>
      <c r="C137" s="50" t="s">
        <v>1371</v>
      </c>
      <c r="D137" s="50" t="s">
        <v>7</v>
      </c>
      <c r="E137" s="50" t="s">
        <v>6</v>
      </c>
      <c r="F137" s="6" t="str">
        <f t="shared" si="2"/>
        <v>7-06-05</v>
      </c>
      <c r="G137" s="50" t="s">
        <v>2369</v>
      </c>
      <c r="H137" s="6"/>
      <c r="I137" s="6"/>
      <c r="J137" s="50" t="s">
        <v>2108</v>
      </c>
      <c r="K137" s="50" t="s">
        <v>2091</v>
      </c>
      <c r="L137" s="50" t="s">
        <v>1515</v>
      </c>
      <c r="M137" s="50" t="s">
        <v>6</v>
      </c>
      <c r="N137" s="5"/>
      <c r="O137" s="5"/>
      <c r="P137" s="5"/>
      <c r="Q137" s="50" t="s">
        <v>2109</v>
      </c>
      <c r="R137" s="5"/>
      <c r="S137" s="50" t="s">
        <v>2094</v>
      </c>
      <c r="T137" s="50">
        <v>27630044</v>
      </c>
      <c r="U137" s="50">
        <v>0</v>
      </c>
      <c r="V137" s="50" t="s">
        <v>2095</v>
      </c>
      <c r="W137" s="50" t="s">
        <v>2110</v>
      </c>
      <c r="X137" s="6"/>
    </row>
    <row r="138" spans="1:24" x14ac:dyDescent="0.3">
      <c r="A138" s="50" t="s">
        <v>2111</v>
      </c>
      <c r="B138" s="50" t="s">
        <v>2092</v>
      </c>
      <c r="C138" s="50" t="s">
        <v>1371</v>
      </c>
      <c r="D138" s="50" t="s">
        <v>3</v>
      </c>
      <c r="E138" s="50" t="s">
        <v>5</v>
      </c>
      <c r="F138" s="6" t="str">
        <f t="shared" si="2"/>
        <v>7-02-04</v>
      </c>
      <c r="G138" s="50" t="s">
        <v>2369</v>
      </c>
      <c r="H138" s="6"/>
      <c r="I138" s="6"/>
      <c r="J138" s="50" t="s">
        <v>2112</v>
      </c>
      <c r="K138" s="50" t="s">
        <v>2091</v>
      </c>
      <c r="L138" s="50" t="s">
        <v>1515</v>
      </c>
      <c r="M138" s="50" t="s">
        <v>6</v>
      </c>
      <c r="N138" s="5"/>
      <c r="O138" s="5"/>
      <c r="P138" s="5"/>
      <c r="Q138" s="50" t="s">
        <v>2113</v>
      </c>
      <c r="R138" s="5"/>
      <c r="S138" s="50" t="s">
        <v>2094</v>
      </c>
      <c r="T138" s="50">
        <v>27630044</v>
      </c>
      <c r="U138" s="50">
        <v>0</v>
      </c>
      <c r="V138" s="50" t="s">
        <v>2114</v>
      </c>
      <c r="W138" s="50" t="s">
        <v>2115</v>
      </c>
      <c r="X138" s="6"/>
    </row>
    <row r="139" spans="1:24" x14ac:dyDescent="0.3">
      <c r="A139" s="50" t="s">
        <v>2180</v>
      </c>
      <c r="B139" s="50" t="s">
        <v>2181</v>
      </c>
      <c r="C139" s="50" t="s">
        <v>1371</v>
      </c>
      <c r="D139" s="50" t="s">
        <v>3</v>
      </c>
      <c r="E139" s="50" t="s">
        <v>3</v>
      </c>
      <c r="F139" s="6" t="str">
        <f t="shared" si="2"/>
        <v>7-02-02</v>
      </c>
      <c r="G139" s="50" t="s">
        <v>2369</v>
      </c>
      <c r="H139" s="6"/>
      <c r="I139" s="6"/>
      <c r="J139" s="50" t="s">
        <v>2182</v>
      </c>
      <c r="K139" s="6" t="s">
        <v>178</v>
      </c>
      <c r="L139" s="50" t="s">
        <v>1515</v>
      </c>
      <c r="M139" s="50" t="s">
        <v>2</v>
      </c>
      <c r="N139" s="5"/>
      <c r="O139" s="5"/>
      <c r="P139" s="5"/>
      <c r="Q139" s="50" t="s">
        <v>1956</v>
      </c>
      <c r="R139" s="5"/>
      <c r="S139" s="50" t="s">
        <v>2183</v>
      </c>
      <c r="T139" s="50">
        <v>27102653</v>
      </c>
      <c r="U139" s="50">
        <v>0</v>
      </c>
      <c r="V139" s="50" t="s">
        <v>2184</v>
      </c>
      <c r="W139" s="50" t="s">
        <v>2185</v>
      </c>
      <c r="X139" s="6"/>
    </row>
    <row r="140" spans="1:24" x14ac:dyDescent="0.3">
      <c r="A140" s="50" t="s">
        <v>2186</v>
      </c>
      <c r="B140" s="50" t="s">
        <v>2181</v>
      </c>
      <c r="C140" s="50" t="s">
        <v>1371</v>
      </c>
      <c r="D140" s="50" t="s">
        <v>3</v>
      </c>
      <c r="E140" s="50" t="s">
        <v>3</v>
      </c>
      <c r="F140" s="6" t="str">
        <f t="shared" si="2"/>
        <v>7-02-02</v>
      </c>
      <c r="G140" s="50" t="s">
        <v>2369</v>
      </c>
      <c r="H140" s="6"/>
      <c r="I140" s="6"/>
      <c r="J140" s="50" t="s">
        <v>707</v>
      </c>
      <c r="K140" s="50" t="s">
        <v>2180</v>
      </c>
      <c r="L140" s="50" t="s">
        <v>1515</v>
      </c>
      <c r="M140" s="50" t="s">
        <v>2</v>
      </c>
      <c r="N140" s="5"/>
      <c r="O140" s="5"/>
      <c r="P140" s="5"/>
      <c r="Q140" s="50" t="s">
        <v>2187</v>
      </c>
      <c r="R140" s="5"/>
      <c r="S140" s="50" t="s">
        <v>2183</v>
      </c>
      <c r="T140" s="50">
        <v>27102653</v>
      </c>
      <c r="U140" s="50">
        <v>0</v>
      </c>
      <c r="V140" s="50" t="s">
        <v>2184</v>
      </c>
      <c r="W140" s="50" t="s">
        <v>2188</v>
      </c>
      <c r="X140" s="6"/>
    </row>
    <row r="141" spans="1:24" x14ac:dyDescent="0.3">
      <c r="A141" s="50" t="s">
        <v>2189</v>
      </c>
      <c r="B141" s="50" t="s">
        <v>2181</v>
      </c>
      <c r="C141" s="50" t="s">
        <v>1371</v>
      </c>
      <c r="D141" s="50" t="s">
        <v>3</v>
      </c>
      <c r="E141" s="50" t="s">
        <v>3</v>
      </c>
      <c r="F141" s="6" t="str">
        <f t="shared" si="2"/>
        <v>7-02-02</v>
      </c>
      <c r="G141" s="50" t="s">
        <v>2369</v>
      </c>
      <c r="H141" s="6"/>
      <c r="I141" s="6"/>
      <c r="J141" s="50" t="s">
        <v>2190</v>
      </c>
      <c r="K141" s="50" t="s">
        <v>2180</v>
      </c>
      <c r="L141" s="50" t="s">
        <v>1515</v>
      </c>
      <c r="M141" s="50" t="s">
        <v>2</v>
      </c>
      <c r="N141" s="5"/>
      <c r="O141" s="5"/>
      <c r="P141" s="5"/>
      <c r="Q141" s="50" t="s">
        <v>2191</v>
      </c>
      <c r="R141" s="5"/>
      <c r="S141" s="50" t="s">
        <v>2183</v>
      </c>
      <c r="T141" s="50">
        <v>27102653</v>
      </c>
      <c r="U141" s="50">
        <v>0</v>
      </c>
      <c r="V141" s="50" t="s">
        <v>2184</v>
      </c>
      <c r="W141" s="50" t="s">
        <v>2192</v>
      </c>
      <c r="X141" s="6"/>
    </row>
    <row r="142" spans="1:24" x14ac:dyDescent="0.3">
      <c r="A142" s="50" t="s">
        <v>2193</v>
      </c>
      <c r="B142" s="50" t="s">
        <v>2181</v>
      </c>
      <c r="C142" s="50" t="s">
        <v>1371</v>
      </c>
      <c r="D142" s="50" t="s">
        <v>3</v>
      </c>
      <c r="E142" s="50" t="s">
        <v>3</v>
      </c>
      <c r="F142" s="6" t="str">
        <f t="shared" si="2"/>
        <v>7-02-02</v>
      </c>
      <c r="G142" s="50" t="s">
        <v>2369</v>
      </c>
      <c r="H142" s="6"/>
      <c r="I142" s="6"/>
      <c r="J142" s="50" t="s">
        <v>2194</v>
      </c>
      <c r="K142" s="50" t="s">
        <v>2180</v>
      </c>
      <c r="L142" s="50" t="s">
        <v>1515</v>
      </c>
      <c r="M142" s="50" t="s">
        <v>2</v>
      </c>
      <c r="N142" s="5"/>
      <c r="O142" s="5"/>
      <c r="P142" s="5"/>
      <c r="Q142" s="50" t="s">
        <v>1782</v>
      </c>
      <c r="R142" s="5"/>
      <c r="S142" s="50" t="s">
        <v>2183</v>
      </c>
      <c r="T142" s="50">
        <v>27102653</v>
      </c>
      <c r="U142" s="50">
        <v>0</v>
      </c>
      <c r="V142" s="50" t="s">
        <v>2184</v>
      </c>
      <c r="W142" s="50" t="s">
        <v>2195</v>
      </c>
      <c r="X142" s="6"/>
    </row>
    <row r="143" spans="1:24" x14ac:dyDescent="0.3">
      <c r="A143" s="50" t="s">
        <v>1970</v>
      </c>
      <c r="B143" s="50" t="s">
        <v>1971</v>
      </c>
      <c r="C143" s="50" t="s">
        <v>175</v>
      </c>
      <c r="D143" s="50" t="s">
        <v>2</v>
      </c>
      <c r="E143" s="50" t="s">
        <v>6</v>
      </c>
      <c r="F143" s="6" t="str">
        <f t="shared" si="2"/>
        <v>6-01-05</v>
      </c>
      <c r="G143" s="50" t="s">
        <v>2369</v>
      </c>
      <c r="H143" s="6"/>
      <c r="I143" s="6"/>
      <c r="J143" s="50" t="s">
        <v>1972</v>
      </c>
      <c r="K143" s="4" t="s">
        <v>178</v>
      </c>
      <c r="L143" s="50" t="s">
        <v>1555</v>
      </c>
      <c r="M143" s="50" t="s">
        <v>2</v>
      </c>
      <c r="N143" s="5"/>
      <c r="O143" s="5"/>
      <c r="P143" s="5"/>
      <c r="Q143" s="50" t="s">
        <v>1973</v>
      </c>
      <c r="R143" s="5"/>
      <c r="S143" s="50" t="s">
        <v>2411</v>
      </c>
      <c r="T143" s="50">
        <v>26410700</v>
      </c>
      <c r="U143" s="50">
        <v>26410078</v>
      </c>
      <c r="V143" s="50" t="s">
        <v>1974</v>
      </c>
      <c r="W143" s="50" t="s">
        <v>1975</v>
      </c>
      <c r="X143" s="6"/>
    </row>
    <row r="144" spans="1:24" x14ac:dyDescent="0.3">
      <c r="A144" s="50" t="s">
        <v>2196</v>
      </c>
      <c r="B144" s="50" t="s">
        <v>2197</v>
      </c>
      <c r="C144" s="50" t="s">
        <v>177</v>
      </c>
      <c r="D144" s="50" t="s">
        <v>2</v>
      </c>
      <c r="E144" s="50" t="s">
        <v>1885</v>
      </c>
      <c r="F144" s="6" t="str">
        <f t="shared" si="2"/>
        <v>2-01-14</v>
      </c>
      <c r="G144" s="50" t="s">
        <v>2369</v>
      </c>
      <c r="H144" s="6"/>
      <c r="I144" s="6"/>
      <c r="J144" s="50" t="s">
        <v>2198</v>
      </c>
      <c r="K144" s="6" t="s">
        <v>178</v>
      </c>
      <c r="L144" s="50" t="s">
        <v>2021</v>
      </c>
      <c r="M144" s="50" t="s">
        <v>2</v>
      </c>
      <c r="N144" s="5"/>
      <c r="O144" s="5"/>
      <c r="P144" s="5"/>
      <c r="Q144" s="50" t="s">
        <v>2199</v>
      </c>
      <c r="R144" s="5"/>
      <c r="S144" s="50" t="s">
        <v>2419</v>
      </c>
      <c r="T144" s="50">
        <v>24760716</v>
      </c>
      <c r="U144" s="50">
        <v>0</v>
      </c>
      <c r="V144" s="50" t="s">
        <v>2200</v>
      </c>
      <c r="W144" s="50" t="s">
        <v>2201</v>
      </c>
      <c r="X144" s="6"/>
    </row>
    <row r="145" spans="1:24" x14ac:dyDescent="0.3">
      <c r="A145" s="50" t="s">
        <v>2285</v>
      </c>
      <c r="B145" s="50" t="s">
        <v>2286</v>
      </c>
      <c r="C145" s="50" t="s">
        <v>1371</v>
      </c>
      <c r="D145" s="50" t="s">
        <v>5</v>
      </c>
      <c r="E145" s="50" t="s">
        <v>2</v>
      </c>
      <c r="F145" s="6" t="str">
        <f t="shared" si="2"/>
        <v>7-04-01</v>
      </c>
      <c r="G145" s="50" t="s">
        <v>2369</v>
      </c>
      <c r="H145" s="6"/>
      <c r="I145" s="6"/>
      <c r="J145" s="50" t="s">
        <v>2287</v>
      </c>
      <c r="K145" s="6" t="s">
        <v>178</v>
      </c>
      <c r="L145" s="50" t="s">
        <v>1477</v>
      </c>
      <c r="M145" s="50" t="s">
        <v>2</v>
      </c>
      <c r="N145" s="5"/>
      <c r="O145" s="5"/>
      <c r="P145" s="5"/>
      <c r="Q145" s="50" t="s">
        <v>2288</v>
      </c>
      <c r="R145" s="5"/>
      <c r="S145" s="50" t="s">
        <v>2289</v>
      </c>
      <c r="T145" s="50">
        <v>86019965</v>
      </c>
      <c r="U145" s="50">
        <v>0</v>
      </c>
      <c r="V145" s="50" t="s">
        <v>2290</v>
      </c>
      <c r="W145" s="50" t="s">
        <v>2291</v>
      </c>
      <c r="X145" s="6"/>
    </row>
    <row r="146" spans="1:24" x14ac:dyDescent="0.3">
      <c r="A146" s="50" t="s">
        <v>2292</v>
      </c>
      <c r="B146" s="50" t="s">
        <v>2286</v>
      </c>
      <c r="C146" s="50" t="s">
        <v>1371</v>
      </c>
      <c r="D146" s="50" t="s">
        <v>5</v>
      </c>
      <c r="E146" s="50" t="s">
        <v>2</v>
      </c>
      <c r="F146" s="6" t="str">
        <f t="shared" si="2"/>
        <v>7-04-01</v>
      </c>
      <c r="G146" s="50" t="s">
        <v>2369</v>
      </c>
      <c r="H146" s="6"/>
      <c r="I146" s="6"/>
      <c r="J146" s="50" t="s">
        <v>708</v>
      </c>
      <c r="K146" s="50" t="s">
        <v>2285</v>
      </c>
      <c r="L146" s="50" t="s">
        <v>1477</v>
      </c>
      <c r="M146" s="50" t="s">
        <v>2</v>
      </c>
      <c r="N146" s="5"/>
      <c r="O146" s="5"/>
      <c r="P146" s="5"/>
      <c r="Q146" s="50" t="s">
        <v>2288</v>
      </c>
      <c r="R146" s="5"/>
      <c r="S146" s="50" t="s">
        <v>2289</v>
      </c>
      <c r="T146" s="50">
        <v>86019965</v>
      </c>
      <c r="U146" s="50">
        <v>0</v>
      </c>
      <c r="V146" s="50" t="s">
        <v>2290</v>
      </c>
      <c r="W146" s="50" t="s">
        <v>2293</v>
      </c>
      <c r="X146" s="6"/>
    </row>
    <row r="147" spans="1:24" x14ac:dyDescent="0.3">
      <c r="A147" s="50" t="s">
        <v>2294</v>
      </c>
      <c r="B147" s="50" t="s">
        <v>2286</v>
      </c>
      <c r="C147" s="50" t="s">
        <v>1371</v>
      </c>
      <c r="D147" s="50" t="s">
        <v>5</v>
      </c>
      <c r="E147" s="50" t="s">
        <v>2</v>
      </c>
      <c r="F147" s="6" t="str">
        <f t="shared" si="2"/>
        <v>7-04-01</v>
      </c>
      <c r="G147" s="50" t="s">
        <v>2369</v>
      </c>
      <c r="H147" s="6"/>
      <c r="I147" s="6"/>
      <c r="J147" s="50" t="s">
        <v>709</v>
      </c>
      <c r="K147" s="50" t="s">
        <v>2285</v>
      </c>
      <c r="L147" s="50" t="s">
        <v>1477</v>
      </c>
      <c r="M147" s="50" t="s">
        <v>2</v>
      </c>
      <c r="N147" s="5"/>
      <c r="O147" s="5"/>
      <c r="P147" s="5"/>
      <c r="Q147" s="50" t="s">
        <v>2288</v>
      </c>
      <c r="R147" s="5"/>
      <c r="S147" s="50" t="s">
        <v>2289</v>
      </c>
      <c r="T147" s="50">
        <v>86019965</v>
      </c>
      <c r="U147" s="50">
        <v>0</v>
      </c>
      <c r="V147" s="50" t="s">
        <v>2290</v>
      </c>
      <c r="W147" s="50" t="s">
        <v>2295</v>
      </c>
      <c r="X147" s="6"/>
    </row>
    <row r="148" spans="1:24" x14ac:dyDescent="0.3">
      <c r="A148" s="50" t="s">
        <v>2050</v>
      </c>
      <c r="B148" s="50" t="s">
        <v>2051</v>
      </c>
      <c r="C148" s="50" t="s">
        <v>176</v>
      </c>
      <c r="D148" s="50" t="s">
        <v>2</v>
      </c>
      <c r="E148" s="50" t="s">
        <v>4</v>
      </c>
      <c r="F148" s="6" t="str">
        <f t="shared" si="2"/>
        <v>1-01-03</v>
      </c>
      <c r="G148" s="50" t="s">
        <v>2369</v>
      </c>
      <c r="H148" s="6"/>
      <c r="I148" s="6"/>
      <c r="J148" s="50" t="s">
        <v>2052</v>
      </c>
      <c r="K148" s="4" t="s">
        <v>178</v>
      </c>
      <c r="L148" s="50" t="s">
        <v>741</v>
      </c>
      <c r="M148" s="50" t="s">
        <v>2</v>
      </c>
      <c r="N148" s="5"/>
      <c r="O148" s="5"/>
      <c r="P148" s="5"/>
      <c r="Q148" s="50" t="s">
        <v>2053</v>
      </c>
      <c r="R148" s="5"/>
      <c r="S148" s="50" t="s">
        <v>2376</v>
      </c>
      <c r="T148" s="50">
        <v>22210481</v>
      </c>
      <c r="U148" s="50">
        <v>0</v>
      </c>
      <c r="V148" s="50" t="s">
        <v>2054</v>
      </c>
      <c r="W148" s="50" t="s">
        <v>2377</v>
      </c>
      <c r="X148" s="6"/>
    </row>
    <row r="149" spans="1:24" x14ac:dyDescent="0.3">
      <c r="A149" s="50" t="s">
        <v>1535</v>
      </c>
      <c r="B149" s="50" t="s">
        <v>1536</v>
      </c>
      <c r="C149" s="50" t="s">
        <v>175</v>
      </c>
      <c r="D149" s="50" t="s">
        <v>6</v>
      </c>
      <c r="E149" s="50" t="s">
        <v>2</v>
      </c>
      <c r="F149" s="6" t="str">
        <f t="shared" si="2"/>
        <v>6-05-01</v>
      </c>
      <c r="G149" s="50" t="s">
        <v>2369</v>
      </c>
      <c r="H149" s="6"/>
      <c r="I149" s="6"/>
      <c r="J149" s="50" t="s">
        <v>712</v>
      </c>
      <c r="K149" s="4" t="s">
        <v>178</v>
      </c>
      <c r="L149" s="50" t="s">
        <v>1493</v>
      </c>
      <c r="M149" s="50" t="s">
        <v>7</v>
      </c>
      <c r="N149" s="5"/>
      <c r="O149" s="5"/>
      <c r="P149" s="5"/>
      <c r="Q149" s="50" t="s">
        <v>1537</v>
      </c>
      <c r="R149" s="5"/>
      <c r="S149" s="50" t="s">
        <v>1538</v>
      </c>
      <c r="T149" s="50">
        <v>27887067</v>
      </c>
      <c r="U149" s="50">
        <v>0</v>
      </c>
      <c r="V149" s="50" t="s">
        <v>1539</v>
      </c>
      <c r="W149" s="50" t="s">
        <v>1540</v>
      </c>
      <c r="X149" s="6"/>
    </row>
    <row r="150" spans="1:24" x14ac:dyDescent="0.3">
      <c r="A150" s="50" t="s">
        <v>1541</v>
      </c>
      <c r="B150" s="50" t="s">
        <v>1536</v>
      </c>
      <c r="C150" s="50" t="s">
        <v>175</v>
      </c>
      <c r="D150" s="50" t="s">
        <v>6</v>
      </c>
      <c r="E150" s="50" t="s">
        <v>6</v>
      </c>
      <c r="F150" s="6" t="str">
        <f t="shared" si="2"/>
        <v>6-05-05</v>
      </c>
      <c r="G150" s="50" t="s">
        <v>2369</v>
      </c>
      <c r="H150" s="6"/>
      <c r="I150" s="6"/>
      <c r="J150" s="50" t="s">
        <v>740</v>
      </c>
      <c r="K150" s="50" t="s">
        <v>1535</v>
      </c>
      <c r="L150" s="50" t="s">
        <v>1493</v>
      </c>
      <c r="M150" s="50" t="s">
        <v>7</v>
      </c>
      <c r="N150" s="5"/>
      <c r="O150" s="5"/>
      <c r="P150" s="5"/>
      <c r="Q150" s="50" t="s">
        <v>1542</v>
      </c>
      <c r="R150" s="5"/>
      <c r="S150" s="50" t="s">
        <v>1538</v>
      </c>
      <c r="T150" s="50">
        <v>27887067</v>
      </c>
      <c r="U150" s="50">
        <v>0</v>
      </c>
      <c r="V150" s="50" t="s">
        <v>1539</v>
      </c>
      <c r="W150" s="50" t="s">
        <v>1543</v>
      </c>
      <c r="X150" s="6"/>
    </row>
    <row r="151" spans="1:24" x14ac:dyDescent="0.3">
      <c r="A151" s="50" t="s">
        <v>1544</v>
      </c>
      <c r="B151" s="50" t="s">
        <v>1536</v>
      </c>
      <c r="C151" s="50" t="s">
        <v>175</v>
      </c>
      <c r="D151" s="50" t="s">
        <v>6</v>
      </c>
      <c r="E151" s="50" t="s">
        <v>3</v>
      </c>
      <c r="F151" s="6" t="str">
        <f t="shared" si="2"/>
        <v>6-05-02</v>
      </c>
      <c r="G151" s="50" t="s">
        <v>2369</v>
      </c>
      <c r="H151" s="6"/>
      <c r="I151" s="6"/>
      <c r="J151" s="50" t="s">
        <v>713</v>
      </c>
      <c r="K151" s="50" t="s">
        <v>1535</v>
      </c>
      <c r="L151" s="50" t="s">
        <v>1493</v>
      </c>
      <c r="M151" s="50" t="s">
        <v>7</v>
      </c>
      <c r="N151" s="5"/>
      <c r="O151" s="5"/>
      <c r="P151" s="5"/>
      <c r="Q151" s="50" t="s">
        <v>1545</v>
      </c>
      <c r="R151" s="5"/>
      <c r="S151" s="50" t="s">
        <v>1538</v>
      </c>
      <c r="T151" s="50">
        <v>27887067</v>
      </c>
      <c r="U151" s="50">
        <v>0</v>
      </c>
      <c r="V151" s="50" t="s">
        <v>1546</v>
      </c>
      <c r="W151" s="50" t="s">
        <v>1545</v>
      </c>
      <c r="X151" s="6"/>
    </row>
    <row r="152" spans="1:24" x14ac:dyDescent="0.3">
      <c r="A152" s="50" t="s">
        <v>1756</v>
      </c>
      <c r="B152" s="50" t="s">
        <v>1757</v>
      </c>
      <c r="C152" s="50" t="s">
        <v>175</v>
      </c>
      <c r="D152" s="50" t="s">
        <v>4</v>
      </c>
      <c r="E152" s="50" t="s">
        <v>4</v>
      </c>
      <c r="F152" s="6" t="str">
        <f t="shared" si="2"/>
        <v>6-03-03</v>
      </c>
      <c r="G152" s="50" t="s">
        <v>2369</v>
      </c>
      <c r="H152" s="6"/>
      <c r="I152" s="6"/>
      <c r="J152" s="50" t="s">
        <v>1758</v>
      </c>
      <c r="K152" s="6" t="s">
        <v>178</v>
      </c>
      <c r="L152" s="50" t="s">
        <v>1493</v>
      </c>
      <c r="M152" s="50" t="s">
        <v>1759</v>
      </c>
      <c r="N152" s="5"/>
      <c r="O152" s="5"/>
      <c r="P152" s="5"/>
      <c r="Q152" s="50" t="s">
        <v>1760</v>
      </c>
      <c r="R152" s="5"/>
      <c r="S152" s="50" t="s">
        <v>2379</v>
      </c>
      <c r="T152" s="50">
        <v>22064088</v>
      </c>
      <c r="U152" s="50">
        <v>27300145</v>
      </c>
      <c r="V152" s="50" t="s">
        <v>1761</v>
      </c>
      <c r="W152" s="50" t="s">
        <v>1762</v>
      </c>
      <c r="X152" s="6"/>
    </row>
    <row r="153" spans="1:24" x14ac:dyDescent="0.3">
      <c r="A153" s="50" t="s">
        <v>1763</v>
      </c>
      <c r="B153" s="50" t="s">
        <v>1757</v>
      </c>
      <c r="C153" s="50" t="s">
        <v>175</v>
      </c>
      <c r="D153" s="50" t="s">
        <v>4</v>
      </c>
      <c r="E153" s="50" t="s">
        <v>6</v>
      </c>
      <c r="F153" s="6" t="str">
        <f t="shared" si="2"/>
        <v>6-03-05</v>
      </c>
      <c r="G153" s="50" t="s">
        <v>2369</v>
      </c>
      <c r="H153" s="6"/>
      <c r="I153" s="6"/>
      <c r="J153" s="50" t="s">
        <v>1764</v>
      </c>
      <c r="K153" s="50" t="s">
        <v>1756</v>
      </c>
      <c r="L153" s="50" t="s">
        <v>1493</v>
      </c>
      <c r="M153" s="50" t="s">
        <v>1759</v>
      </c>
      <c r="N153" s="5"/>
      <c r="O153" s="5"/>
      <c r="P153" s="5"/>
      <c r="Q153" s="50" t="s">
        <v>1765</v>
      </c>
      <c r="R153" s="5"/>
      <c r="S153" s="50" t="s">
        <v>2380</v>
      </c>
      <c r="T153" s="50">
        <v>22064088</v>
      </c>
      <c r="U153" s="50">
        <v>0</v>
      </c>
      <c r="V153" s="50" t="s">
        <v>1761</v>
      </c>
      <c r="W153" s="50" t="s">
        <v>1766</v>
      </c>
      <c r="X153" s="6"/>
    </row>
    <row r="154" spans="1:24" x14ac:dyDescent="0.3">
      <c r="A154" s="50" t="s">
        <v>1767</v>
      </c>
      <c r="B154" s="50" t="s">
        <v>1757</v>
      </c>
      <c r="C154" s="50" t="s">
        <v>175</v>
      </c>
      <c r="D154" s="50" t="s">
        <v>4</v>
      </c>
      <c r="E154" s="50" t="s">
        <v>4</v>
      </c>
      <c r="F154" s="6" t="str">
        <f t="shared" si="2"/>
        <v>6-03-03</v>
      </c>
      <c r="G154" s="50" t="s">
        <v>2369</v>
      </c>
      <c r="H154" s="6"/>
      <c r="I154" s="6"/>
      <c r="J154" s="50" t="s">
        <v>1768</v>
      </c>
      <c r="K154" s="50" t="s">
        <v>1756</v>
      </c>
      <c r="L154" s="50" t="s">
        <v>1493</v>
      </c>
      <c r="M154" s="50" t="s">
        <v>1759</v>
      </c>
      <c r="N154" s="5"/>
      <c r="O154" s="5"/>
      <c r="P154" s="5"/>
      <c r="Q154" s="50" t="s">
        <v>1610</v>
      </c>
      <c r="R154" s="5"/>
      <c r="S154" s="50" t="s">
        <v>2379</v>
      </c>
      <c r="T154" s="50">
        <v>22064088</v>
      </c>
      <c r="U154" s="50">
        <v>0</v>
      </c>
      <c r="V154" s="50" t="s">
        <v>1769</v>
      </c>
      <c r="W154" s="50" t="s">
        <v>1770</v>
      </c>
      <c r="X154" s="6"/>
    </row>
    <row r="155" spans="1:24" x14ac:dyDescent="0.3">
      <c r="A155" s="50" t="s">
        <v>1491</v>
      </c>
      <c r="B155" s="50" t="s">
        <v>1492</v>
      </c>
      <c r="C155" s="50" t="s">
        <v>175</v>
      </c>
      <c r="D155" s="50" t="s">
        <v>4</v>
      </c>
      <c r="E155" s="50" t="s">
        <v>2</v>
      </c>
      <c r="F155" s="6" t="str">
        <f t="shared" si="2"/>
        <v>6-03-01</v>
      </c>
      <c r="G155" s="50" t="s">
        <v>2369</v>
      </c>
      <c r="H155" s="6"/>
      <c r="I155" s="6"/>
      <c r="J155" s="50" t="s">
        <v>714</v>
      </c>
      <c r="K155" s="4" t="s">
        <v>178</v>
      </c>
      <c r="L155" s="50" t="s">
        <v>1493</v>
      </c>
      <c r="M155" s="50" t="s">
        <v>2</v>
      </c>
      <c r="N155" s="5"/>
      <c r="O155" s="5"/>
      <c r="P155" s="5"/>
      <c r="Q155" s="50" t="s">
        <v>1494</v>
      </c>
      <c r="R155" s="5"/>
      <c r="S155" s="50" t="s">
        <v>1495</v>
      </c>
      <c r="T155" s="50">
        <v>27300125</v>
      </c>
      <c r="U155" s="50">
        <v>0</v>
      </c>
      <c r="V155" s="50" t="s">
        <v>1496</v>
      </c>
      <c r="W155" s="50" t="s">
        <v>1497</v>
      </c>
      <c r="X155" s="6"/>
    </row>
    <row r="156" spans="1:24" x14ac:dyDescent="0.3">
      <c r="A156" s="50" t="s">
        <v>1498</v>
      </c>
      <c r="B156" s="50" t="s">
        <v>1492</v>
      </c>
      <c r="C156" s="50" t="s">
        <v>175</v>
      </c>
      <c r="D156" s="50" t="s">
        <v>4</v>
      </c>
      <c r="E156" s="50" t="s">
        <v>9</v>
      </c>
      <c r="F156" s="6" t="str">
        <f t="shared" si="2"/>
        <v>6-03-08</v>
      </c>
      <c r="G156" s="50" t="s">
        <v>2369</v>
      </c>
      <c r="H156" s="6"/>
      <c r="I156" s="6"/>
      <c r="J156" s="50" t="s">
        <v>715</v>
      </c>
      <c r="K156" s="50" t="s">
        <v>1491</v>
      </c>
      <c r="L156" s="50" t="s">
        <v>1493</v>
      </c>
      <c r="M156" s="50" t="s">
        <v>2</v>
      </c>
      <c r="N156" s="5"/>
      <c r="O156" s="5"/>
      <c r="P156" s="5"/>
      <c r="Q156" s="50" t="s">
        <v>1499</v>
      </c>
      <c r="R156" s="5"/>
      <c r="S156" s="50" t="s">
        <v>1495</v>
      </c>
      <c r="T156" s="50">
        <v>27300125</v>
      </c>
      <c r="U156" s="50">
        <v>0</v>
      </c>
      <c r="V156" s="50" t="s">
        <v>1496</v>
      </c>
      <c r="W156" s="50" t="s">
        <v>1500</v>
      </c>
      <c r="X156" s="6"/>
    </row>
    <row r="157" spans="1:24" x14ac:dyDescent="0.3">
      <c r="A157" s="50" t="s">
        <v>1501</v>
      </c>
      <c r="B157" s="50" t="s">
        <v>1492</v>
      </c>
      <c r="C157" s="50" t="s">
        <v>175</v>
      </c>
      <c r="D157" s="50" t="s">
        <v>4</v>
      </c>
      <c r="E157" s="50" t="s">
        <v>7</v>
      </c>
      <c r="F157" s="6" t="str">
        <f t="shared" si="2"/>
        <v>6-03-06</v>
      </c>
      <c r="G157" s="50" t="s">
        <v>2369</v>
      </c>
      <c r="H157" s="6"/>
      <c r="I157" s="6"/>
      <c r="J157" s="50" t="s">
        <v>1502</v>
      </c>
      <c r="K157" s="50" t="s">
        <v>1491</v>
      </c>
      <c r="L157" s="50" t="s">
        <v>1493</v>
      </c>
      <c r="M157" s="50" t="s">
        <v>2</v>
      </c>
      <c r="N157" s="5"/>
      <c r="O157" s="5"/>
      <c r="P157" s="5"/>
      <c r="Q157" s="50" t="s">
        <v>1503</v>
      </c>
      <c r="R157" s="5"/>
      <c r="S157" s="50" t="s">
        <v>1495</v>
      </c>
      <c r="T157" s="50">
        <v>27300125</v>
      </c>
      <c r="U157" s="50">
        <v>0</v>
      </c>
      <c r="V157" s="50" t="s">
        <v>1496</v>
      </c>
      <c r="W157" s="50" t="s">
        <v>1504</v>
      </c>
      <c r="X157" s="6"/>
    </row>
    <row r="158" spans="1:24" x14ac:dyDescent="0.3">
      <c r="A158" s="50" t="s">
        <v>1505</v>
      </c>
      <c r="B158" s="50" t="s">
        <v>1492</v>
      </c>
      <c r="C158" s="50" t="s">
        <v>175</v>
      </c>
      <c r="D158" s="50" t="s">
        <v>4</v>
      </c>
      <c r="E158" s="50" t="s">
        <v>4</v>
      </c>
      <c r="F158" s="6" t="str">
        <f t="shared" si="2"/>
        <v>6-03-03</v>
      </c>
      <c r="G158" s="50" t="s">
        <v>2369</v>
      </c>
      <c r="H158" s="6"/>
      <c r="I158" s="6"/>
      <c r="J158" s="50" t="s">
        <v>1506</v>
      </c>
      <c r="K158" s="50" t="s">
        <v>1491</v>
      </c>
      <c r="L158" s="50" t="s">
        <v>1493</v>
      </c>
      <c r="M158" s="50" t="s">
        <v>2</v>
      </c>
      <c r="N158" s="5"/>
      <c r="O158" s="5"/>
      <c r="P158" s="5"/>
      <c r="Q158" s="50" t="s">
        <v>1507</v>
      </c>
      <c r="R158" s="5"/>
      <c r="S158" s="50" t="s">
        <v>1495</v>
      </c>
      <c r="T158" s="50">
        <v>27300125</v>
      </c>
      <c r="U158" s="50">
        <v>0</v>
      </c>
      <c r="V158" s="50" t="s">
        <v>1496</v>
      </c>
      <c r="W158" s="50" t="s">
        <v>1508</v>
      </c>
      <c r="X158" s="6"/>
    </row>
    <row r="159" spans="1:24" x14ac:dyDescent="0.3">
      <c r="A159" s="50" t="s">
        <v>1509</v>
      </c>
      <c r="B159" s="50" t="s">
        <v>1492</v>
      </c>
      <c r="C159" s="50" t="s">
        <v>175</v>
      </c>
      <c r="D159" s="50" t="s">
        <v>4</v>
      </c>
      <c r="E159" s="50" t="s">
        <v>3</v>
      </c>
      <c r="F159" s="6" t="str">
        <f t="shared" si="2"/>
        <v>6-03-02</v>
      </c>
      <c r="G159" s="50" t="s">
        <v>2369</v>
      </c>
      <c r="H159" s="6"/>
      <c r="I159" s="6"/>
      <c r="J159" s="50" t="s">
        <v>1510</v>
      </c>
      <c r="K159" s="50" t="s">
        <v>1491</v>
      </c>
      <c r="L159" s="50" t="s">
        <v>1493</v>
      </c>
      <c r="M159" s="50" t="s">
        <v>2</v>
      </c>
      <c r="N159" s="5"/>
      <c r="O159" s="5"/>
      <c r="P159" s="5"/>
      <c r="Q159" s="50" t="s">
        <v>1511</v>
      </c>
      <c r="R159" s="5"/>
      <c r="S159" s="50" t="s">
        <v>1495</v>
      </c>
      <c r="T159" s="50">
        <v>27300125</v>
      </c>
      <c r="U159" s="50">
        <v>0</v>
      </c>
      <c r="V159" s="50" t="s">
        <v>1496</v>
      </c>
      <c r="W159" s="50" t="s">
        <v>1512</v>
      </c>
      <c r="X159" s="6"/>
    </row>
    <row r="160" spans="1:24" x14ac:dyDescent="0.3">
      <c r="A160" s="50" t="s">
        <v>1915</v>
      </c>
      <c r="B160" s="50" t="s">
        <v>1916</v>
      </c>
      <c r="C160" s="50" t="s">
        <v>177</v>
      </c>
      <c r="D160" s="50" t="s">
        <v>10</v>
      </c>
      <c r="E160" s="50" t="s">
        <v>1759</v>
      </c>
      <c r="F160" s="6" t="str">
        <f t="shared" si="2"/>
        <v>2-10-12</v>
      </c>
      <c r="G160" s="50" t="s">
        <v>2369</v>
      </c>
      <c r="H160" s="6"/>
      <c r="I160" s="6"/>
      <c r="J160" s="50" t="s">
        <v>1917</v>
      </c>
      <c r="K160" s="4" t="s">
        <v>178</v>
      </c>
      <c r="L160" s="50" t="s">
        <v>1463</v>
      </c>
      <c r="M160" s="50" t="s">
        <v>1461</v>
      </c>
      <c r="N160" s="5"/>
      <c r="O160" s="5"/>
      <c r="P160" s="5"/>
      <c r="Q160" s="50" t="s">
        <v>1918</v>
      </c>
      <c r="R160" s="5"/>
      <c r="S160" s="50" t="s">
        <v>1919</v>
      </c>
      <c r="T160" s="50">
        <v>24780715</v>
      </c>
      <c r="U160" s="50">
        <v>0</v>
      </c>
      <c r="V160" s="50" t="s">
        <v>1920</v>
      </c>
      <c r="W160" s="50" t="s">
        <v>1921</v>
      </c>
      <c r="X160" s="6"/>
    </row>
    <row r="161" spans="1:24" x14ac:dyDescent="0.3">
      <c r="A161" s="50" t="s">
        <v>1987</v>
      </c>
      <c r="B161" s="50" t="s">
        <v>1988</v>
      </c>
      <c r="C161" s="50" t="s">
        <v>177</v>
      </c>
      <c r="D161" s="50" t="s">
        <v>1885</v>
      </c>
      <c r="E161" s="50" t="s">
        <v>4</v>
      </c>
      <c r="F161" s="6" t="str">
        <f t="shared" si="2"/>
        <v>2-14-03</v>
      </c>
      <c r="G161" s="50" t="s">
        <v>2369</v>
      </c>
      <c r="H161" s="6"/>
      <c r="I161" s="6"/>
      <c r="J161" s="50" t="s">
        <v>1989</v>
      </c>
      <c r="K161" s="4" t="s">
        <v>178</v>
      </c>
      <c r="L161" s="50" t="s">
        <v>1463</v>
      </c>
      <c r="M161" s="50" t="s">
        <v>10</v>
      </c>
      <c r="N161" s="5"/>
      <c r="O161" s="5"/>
      <c r="P161" s="5"/>
      <c r="Q161" s="50" t="s">
        <v>1990</v>
      </c>
      <c r="R161" s="5"/>
      <c r="S161" s="50" t="s">
        <v>1991</v>
      </c>
      <c r="T161" s="50">
        <v>24718236</v>
      </c>
      <c r="U161" s="50">
        <v>0</v>
      </c>
      <c r="V161" s="50" t="s">
        <v>1992</v>
      </c>
      <c r="W161" s="50" t="s">
        <v>1993</v>
      </c>
      <c r="X161" s="6"/>
    </row>
    <row r="162" spans="1:24" x14ac:dyDescent="0.3">
      <c r="A162" s="50" t="s">
        <v>2271</v>
      </c>
      <c r="B162" s="50" t="s">
        <v>2272</v>
      </c>
      <c r="C162" s="50" t="s">
        <v>184</v>
      </c>
      <c r="D162" s="50" t="s">
        <v>6</v>
      </c>
      <c r="E162" s="50" t="s">
        <v>4</v>
      </c>
      <c r="F162" s="6" t="str">
        <f t="shared" si="2"/>
        <v>5-05-03</v>
      </c>
      <c r="G162" s="50" t="s">
        <v>2369</v>
      </c>
      <c r="H162" s="6"/>
      <c r="I162" s="6"/>
      <c r="J162" s="50" t="s">
        <v>2273</v>
      </c>
      <c r="K162" s="4" t="s">
        <v>178</v>
      </c>
      <c r="L162" s="50" t="s">
        <v>1446</v>
      </c>
      <c r="M162" s="50" t="s">
        <v>7</v>
      </c>
      <c r="N162" s="5"/>
      <c r="O162" s="5"/>
      <c r="P162" s="5"/>
      <c r="Q162" s="50" t="s">
        <v>1913</v>
      </c>
      <c r="R162" s="5"/>
      <c r="S162" s="50" t="s">
        <v>2392</v>
      </c>
      <c r="T162" s="50">
        <v>24384723</v>
      </c>
      <c r="U162" s="50">
        <v>0</v>
      </c>
      <c r="V162" s="50" t="s">
        <v>2274</v>
      </c>
      <c r="W162" s="50" t="s">
        <v>2393</v>
      </c>
      <c r="X162" s="6"/>
    </row>
    <row r="163" spans="1:24" x14ac:dyDescent="0.3">
      <c r="A163" s="50" t="s">
        <v>2275</v>
      </c>
      <c r="B163" s="50" t="s">
        <v>2272</v>
      </c>
      <c r="C163" s="50" t="s">
        <v>184</v>
      </c>
      <c r="D163" s="50" t="s">
        <v>6</v>
      </c>
      <c r="E163" s="50" t="s">
        <v>4</v>
      </c>
      <c r="F163" s="6" t="str">
        <f t="shared" si="2"/>
        <v>5-05-03</v>
      </c>
      <c r="G163" s="50" t="s">
        <v>2369</v>
      </c>
      <c r="H163" s="6"/>
      <c r="I163" s="6"/>
      <c r="J163" s="50" t="s">
        <v>2276</v>
      </c>
      <c r="K163" s="50" t="s">
        <v>2271</v>
      </c>
      <c r="L163" s="50" t="s">
        <v>1446</v>
      </c>
      <c r="M163" s="50" t="s">
        <v>7</v>
      </c>
      <c r="N163" s="5"/>
      <c r="O163" s="5"/>
      <c r="P163" s="5"/>
      <c r="Q163" s="50" t="s">
        <v>2277</v>
      </c>
      <c r="R163" s="5"/>
      <c r="S163" s="50" t="s">
        <v>2392</v>
      </c>
      <c r="T163" s="50">
        <v>24384723</v>
      </c>
      <c r="U163" s="50">
        <v>0</v>
      </c>
      <c r="V163" s="50" t="s">
        <v>2274</v>
      </c>
      <c r="W163" s="50" t="s">
        <v>2278</v>
      </c>
      <c r="X163" s="6"/>
    </row>
    <row r="164" spans="1:24" x14ac:dyDescent="0.3">
      <c r="A164" s="50" t="s">
        <v>1443</v>
      </c>
      <c r="B164" s="50" t="s">
        <v>1444</v>
      </c>
      <c r="C164" s="50" t="s">
        <v>184</v>
      </c>
      <c r="D164" s="50" t="s">
        <v>6</v>
      </c>
      <c r="E164" s="50" t="s">
        <v>5</v>
      </c>
      <c r="F164" s="6" t="str">
        <f t="shared" si="2"/>
        <v>5-05-04</v>
      </c>
      <c r="G164" s="50" t="s">
        <v>2369</v>
      </c>
      <c r="H164" s="6"/>
      <c r="I164" s="6"/>
      <c r="J164" s="50" t="s">
        <v>1445</v>
      </c>
      <c r="K164" s="4" t="s">
        <v>178</v>
      </c>
      <c r="L164" s="50" t="s">
        <v>1446</v>
      </c>
      <c r="M164" s="50" t="s">
        <v>6</v>
      </c>
      <c r="N164" s="5"/>
      <c r="O164" s="5"/>
      <c r="P164" s="5"/>
      <c r="Q164" s="50" t="s">
        <v>180</v>
      </c>
      <c r="R164" s="5"/>
      <c r="S164" s="50" t="s">
        <v>1447</v>
      </c>
      <c r="T164" s="50">
        <v>26511965</v>
      </c>
      <c r="U164" s="50">
        <v>0</v>
      </c>
      <c r="V164" s="50" t="s">
        <v>1448</v>
      </c>
      <c r="W164" s="50" t="s">
        <v>1449</v>
      </c>
      <c r="X164" s="6"/>
    </row>
    <row r="165" spans="1:24" x14ac:dyDescent="0.3">
      <c r="A165" s="50" t="s">
        <v>1437</v>
      </c>
      <c r="B165" s="50" t="s">
        <v>1438</v>
      </c>
      <c r="C165" s="50" t="s">
        <v>184</v>
      </c>
      <c r="D165" s="50" t="s">
        <v>7</v>
      </c>
      <c r="E165" s="50" t="s">
        <v>5</v>
      </c>
      <c r="F165" s="6" t="str">
        <f t="shared" si="2"/>
        <v>5-06-04</v>
      </c>
      <c r="G165" s="50" t="s">
        <v>2369</v>
      </c>
      <c r="H165" s="6"/>
      <c r="I165" s="6"/>
      <c r="J165" s="50" t="s">
        <v>1439</v>
      </c>
      <c r="K165" s="6" t="s">
        <v>178</v>
      </c>
      <c r="L165" s="50" t="s">
        <v>17</v>
      </c>
      <c r="M165" s="50" t="s">
        <v>2</v>
      </c>
      <c r="N165" s="5"/>
      <c r="O165" s="5"/>
      <c r="P165" s="5"/>
      <c r="Q165" s="50" t="s">
        <v>1440</v>
      </c>
      <c r="R165" s="5"/>
      <c r="S165" s="50" t="s">
        <v>2408</v>
      </c>
      <c r="T165" s="50">
        <v>26740002</v>
      </c>
      <c r="U165" s="50">
        <v>0</v>
      </c>
      <c r="V165" s="50" t="s">
        <v>1441</v>
      </c>
      <c r="W165" s="50" t="s">
        <v>1442</v>
      </c>
      <c r="X165" s="6"/>
    </row>
    <row r="166" spans="1:24" x14ac:dyDescent="0.3">
      <c r="A166" s="50" t="s">
        <v>2312</v>
      </c>
      <c r="B166" s="50" t="s">
        <v>2313</v>
      </c>
      <c r="C166" s="50" t="s">
        <v>184</v>
      </c>
      <c r="D166" s="50" t="s">
        <v>9</v>
      </c>
      <c r="E166" s="50" t="s">
        <v>2</v>
      </c>
      <c r="F166" s="6" t="str">
        <f t="shared" si="2"/>
        <v>5-08-01</v>
      </c>
      <c r="G166" s="50" t="s">
        <v>2369</v>
      </c>
      <c r="H166" s="6"/>
      <c r="I166" s="6"/>
      <c r="J166" s="50" t="s">
        <v>716</v>
      </c>
      <c r="K166" s="4" t="s">
        <v>178</v>
      </c>
      <c r="L166" s="50" t="s">
        <v>17</v>
      </c>
      <c r="M166" s="50" t="s">
        <v>4</v>
      </c>
      <c r="N166" s="5"/>
      <c r="O166" s="5"/>
      <c r="P166" s="5"/>
      <c r="Q166" s="50" t="s">
        <v>2314</v>
      </c>
      <c r="R166" s="5"/>
      <c r="S166" s="50" t="s">
        <v>2315</v>
      </c>
      <c r="T166" s="50">
        <v>26952151</v>
      </c>
      <c r="U166" s="50">
        <v>0</v>
      </c>
      <c r="V166" s="50" t="s">
        <v>2316</v>
      </c>
      <c r="W166" s="50" t="s">
        <v>2317</v>
      </c>
      <c r="X166" s="6"/>
    </row>
    <row r="167" spans="1:24" x14ac:dyDescent="0.3">
      <c r="A167" s="50" t="s">
        <v>2318</v>
      </c>
      <c r="B167" s="50" t="s">
        <v>2313</v>
      </c>
      <c r="C167" s="50" t="s">
        <v>184</v>
      </c>
      <c r="D167" s="50" t="s">
        <v>9</v>
      </c>
      <c r="E167" s="50" t="s">
        <v>2</v>
      </c>
      <c r="F167" s="6" t="str">
        <f t="shared" si="2"/>
        <v>5-08-01</v>
      </c>
      <c r="G167" s="50" t="s">
        <v>2369</v>
      </c>
      <c r="H167" s="6"/>
      <c r="I167" s="6"/>
      <c r="J167" s="50" t="s">
        <v>2319</v>
      </c>
      <c r="K167" s="50" t="s">
        <v>2312</v>
      </c>
      <c r="L167" s="50" t="s">
        <v>17</v>
      </c>
      <c r="M167" s="50" t="s">
        <v>4</v>
      </c>
      <c r="N167" s="5"/>
      <c r="O167" s="5"/>
      <c r="P167" s="5"/>
      <c r="Q167" s="50" t="s">
        <v>2320</v>
      </c>
      <c r="R167" s="5"/>
      <c r="S167" s="50" t="s">
        <v>2315</v>
      </c>
      <c r="T167" s="50">
        <v>26944113</v>
      </c>
      <c r="U167" s="50">
        <v>0</v>
      </c>
      <c r="V167" s="50" t="s">
        <v>2316</v>
      </c>
      <c r="W167" s="50" t="s">
        <v>2321</v>
      </c>
      <c r="X167" s="6"/>
    </row>
    <row r="168" spans="1:24" x14ac:dyDescent="0.3">
      <c r="A168" s="50" t="s">
        <v>1816</v>
      </c>
      <c r="B168" s="50" t="s">
        <v>1817</v>
      </c>
      <c r="C168" s="50" t="s">
        <v>184</v>
      </c>
      <c r="D168" s="50" t="s">
        <v>8</v>
      </c>
      <c r="E168" s="50" t="s">
        <v>2</v>
      </c>
      <c r="F168" s="6" t="str">
        <f t="shared" si="2"/>
        <v>5-07-01</v>
      </c>
      <c r="G168" s="50" t="s">
        <v>2369</v>
      </c>
      <c r="H168" s="6"/>
      <c r="I168" s="6"/>
      <c r="J168" s="50" t="s">
        <v>1818</v>
      </c>
      <c r="K168" s="4" t="s">
        <v>178</v>
      </c>
      <c r="L168" s="50" t="s">
        <v>17</v>
      </c>
      <c r="M168" s="50" t="s">
        <v>5</v>
      </c>
      <c r="N168" s="5"/>
      <c r="O168" s="5"/>
      <c r="P168" s="5"/>
      <c r="Q168" s="50" t="s">
        <v>1819</v>
      </c>
      <c r="R168" s="5"/>
      <c r="S168" s="50" t="s">
        <v>2407</v>
      </c>
      <c r="T168" s="50">
        <v>26628037</v>
      </c>
      <c r="U168" s="50">
        <v>0</v>
      </c>
      <c r="V168" s="50" t="s">
        <v>1820</v>
      </c>
      <c r="W168" s="50" t="s">
        <v>1821</v>
      </c>
      <c r="X168" s="6"/>
    </row>
    <row r="169" spans="1:24" x14ac:dyDescent="0.3">
      <c r="A169" s="50" t="s">
        <v>1822</v>
      </c>
      <c r="B169" s="50" t="s">
        <v>1817</v>
      </c>
      <c r="C169" s="50" t="s">
        <v>184</v>
      </c>
      <c r="D169" s="50" t="s">
        <v>8</v>
      </c>
      <c r="E169" s="50" t="s">
        <v>5</v>
      </c>
      <c r="F169" s="6" t="str">
        <f t="shared" si="2"/>
        <v>5-07-04</v>
      </c>
      <c r="G169" s="50" t="s">
        <v>2369</v>
      </c>
      <c r="H169" s="6"/>
      <c r="I169" s="6"/>
      <c r="J169" s="50" t="s">
        <v>1823</v>
      </c>
      <c r="K169" s="50" t="s">
        <v>1816</v>
      </c>
      <c r="L169" s="50" t="s">
        <v>17</v>
      </c>
      <c r="M169" s="50" t="s">
        <v>5</v>
      </c>
      <c r="N169" s="5"/>
      <c r="O169" s="5"/>
      <c r="P169" s="5"/>
      <c r="Q169" s="50" t="s">
        <v>1824</v>
      </c>
      <c r="R169" s="5"/>
      <c r="S169" s="50" t="s">
        <v>2407</v>
      </c>
      <c r="T169" s="50">
        <v>26628037</v>
      </c>
      <c r="U169" s="50">
        <v>0</v>
      </c>
      <c r="V169" s="50" t="s">
        <v>1820</v>
      </c>
      <c r="W169" s="50" t="s">
        <v>1825</v>
      </c>
      <c r="X169" s="6"/>
    </row>
    <row r="170" spans="1:24" x14ac:dyDescent="0.3">
      <c r="A170" s="50" t="s">
        <v>1826</v>
      </c>
      <c r="B170" s="50" t="s">
        <v>1817</v>
      </c>
      <c r="C170" s="50" t="s">
        <v>184</v>
      </c>
      <c r="D170" s="50" t="s">
        <v>8</v>
      </c>
      <c r="E170" s="50" t="s">
        <v>5</v>
      </c>
      <c r="F170" s="6" t="str">
        <f t="shared" si="2"/>
        <v>5-07-04</v>
      </c>
      <c r="G170" s="50" t="s">
        <v>2369</v>
      </c>
      <c r="H170" s="6"/>
      <c r="I170" s="6"/>
      <c r="J170" s="50" t="s">
        <v>1827</v>
      </c>
      <c r="K170" s="50" t="s">
        <v>1816</v>
      </c>
      <c r="L170" s="50" t="s">
        <v>17</v>
      </c>
      <c r="M170" s="50" t="s">
        <v>5</v>
      </c>
      <c r="N170" s="5"/>
      <c r="O170" s="5"/>
      <c r="P170" s="5"/>
      <c r="Q170" s="50" t="s">
        <v>1828</v>
      </c>
      <c r="R170" s="5"/>
      <c r="S170" s="50" t="s">
        <v>2407</v>
      </c>
      <c r="T170" s="50">
        <v>26628037</v>
      </c>
      <c r="U170" s="50">
        <v>0</v>
      </c>
      <c r="V170" s="50" t="s">
        <v>1820</v>
      </c>
      <c r="W170" s="50" t="s">
        <v>1829</v>
      </c>
      <c r="X170" s="6"/>
    </row>
    <row r="171" spans="1:24" x14ac:dyDescent="0.3">
      <c r="A171" s="50" t="s">
        <v>1580</v>
      </c>
      <c r="B171" s="50" t="s">
        <v>1581</v>
      </c>
      <c r="C171" s="50" t="s">
        <v>179</v>
      </c>
      <c r="D171" s="50" t="s">
        <v>6</v>
      </c>
      <c r="E171" s="50" t="s">
        <v>2</v>
      </c>
      <c r="F171" s="6" t="str">
        <f t="shared" si="2"/>
        <v>3-05-01</v>
      </c>
      <c r="G171" s="50" t="s">
        <v>2369</v>
      </c>
      <c r="H171" s="6"/>
      <c r="I171" s="6"/>
      <c r="J171" s="50" t="s">
        <v>1582</v>
      </c>
      <c r="K171" s="4" t="s">
        <v>178</v>
      </c>
      <c r="L171" s="50" t="s">
        <v>1583</v>
      </c>
      <c r="M171" s="50" t="s">
        <v>3</v>
      </c>
      <c r="N171" s="5"/>
      <c r="O171" s="5"/>
      <c r="P171" s="5"/>
      <c r="Q171" s="50" t="s">
        <v>1584</v>
      </c>
      <c r="R171" s="5"/>
      <c r="S171" s="50" t="s">
        <v>1585</v>
      </c>
      <c r="T171" s="50">
        <v>25560211</v>
      </c>
      <c r="U171" s="50">
        <v>25560211</v>
      </c>
      <c r="V171" s="50" t="s">
        <v>1586</v>
      </c>
      <c r="W171" s="50" t="s">
        <v>1587</v>
      </c>
      <c r="X171" s="6"/>
    </row>
    <row r="172" spans="1:24" x14ac:dyDescent="0.3">
      <c r="A172" s="12" t="s">
        <v>2365</v>
      </c>
      <c r="B172" s="13" t="s">
        <v>1581</v>
      </c>
      <c r="C172" s="12" t="s">
        <v>179</v>
      </c>
      <c r="D172" s="12" t="s">
        <v>6</v>
      </c>
      <c r="E172" s="12" t="s">
        <v>7</v>
      </c>
      <c r="F172" s="6" t="str">
        <f t="shared" si="2"/>
        <v>3-05-06</v>
      </c>
      <c r="G172" s="50" t="s">
        <v>2369</v>
      </c>
      <c r="J172" s="13" t="s">
        <v>2425</v>
      </c>
      <c r="K172" s="50" t="s">
        <v>1580</v>
      </c>
      <c r="L172" s="12" t="s">
        <v>1583</v>
      </c>
      <c r="M172" s="13" t="s">
        <v>4</v>
      </c>
      <c r="Q172" s="12" t="s">
        <v>2437</v>
      </c>
      <c r="S172" s="12"/>
      <c r="T172" s="12"/>
      <c r="U172" s="12"/>
      <c r="V172" s="12"/>
      <c r="W172" s="12" t="s">
        <v>2436</v>
      </c>
    </row>
    <row r="173" spans="1:24" x14ac:dyDescent="0.3">
      <c r="A173" s="50" t="s">
        <v>1588</v>
      </c>
      <c r="B173" s="50" t="s">
        <v>1581</v>
      </c>
      <c r="C173" s="50" t="s">
        <v>179</v>
      </c>
      <c r="D173" s="50" t="s">
        <v>6</v>
      </c>
      <c r="E173" s="50" t="s">
        <v>2</v>
      </c>
      <c r="F173" s="6" t="str">
        <f t="shared" si="2"/>
        <v>3-05-01</v>
      </c>
      <c r="G173" s="50" t="s">
        <v>2369</v>
      </c>
      <c r="H173" s="6"/>
      <c r="I173" s="6"/>
      <c r="J173" s="50" t="s">
        <v>1589</v>
      </c>
      <c r="K173" s="50" t="s">
        <v>1580</v>
      </c>
      <c r="L173" s="50" t="s">
        <v>1583</v>
      </c>
      <c r="M173" s="50" t="s">
        <v>3</v>
      </c>
      <c r="N173" s="5"/>
      <c r="O173" s="5"/>
      <c r="P173" s="5"/>
      <c r="Q173" s="50" t="s">
        <v>1590</v>
      </c>
      <c r="R173" s="5"/>
      <c r="S173" s="50" t="s">
        <v>1585</v>
      </c>
      <c r="T173" s="50">
        <v>25562053</v>
      </c>
      <c r="U173" s="50">
        <v>0</v>
      </c>
      <c r="V173" s="50" t="s">
        <v>1586</v>
      </c>
      <c r="W173" s="50" t="s">
        <v>1591</v>
      </c>
      <c r="X173" s="6"/>
    </row>
    <row r="174" spans="1:24" x14ac:dyDescent="0.3">
      <c r="A174" s="50" t="s">
        <v>1592</v>
      </c>
      <c r="B174" s="50" t="s">
        <v>1581</v>
      </c>
      <c r="C174" s="50" t="s">
        <v>179</v>
      </c>
      <c r="D174" s="50" t="s">
        <v>6</v>
      </c>
      <c r="E174" s="50" t="s">
        <v>5</v>
      </c>
      <c r="F174" s="6" t="str">
        <f t="shared" si="2"/>
        <v>3-05-04</v>
      </c>
      <c r="G174" s="50" t="s">
        <v>2369</v>
      </c>
      <c r="H174" s="6"/>
      <c r="I174" s="6"/>
      <c r="J174" s="50" t="s">
        <v>1593</v>
      </c>
      <c r="K174" s="50" t="s">
        <v>1580</v>
      </c>
      <c r="L174" s="50" t="s">
        <v>1583</v>
      </c>
      <c r="M174" s="50" t="s">
        <v>3</v>
      </c>
      <c r="N174" s="5"/>
      <c r="O174" s="5"/>
      <c r="P174" s="5"/>
      <c r="Q174" s="50" t="s">
        <v>1446</v>
      </c>
      <c r="R174" s="5"/>
      <c r="S174" s="50" t="s">
        <v>1585</v>
      </c>
      <c r="T174" s="50">
        <v>25386236</v>
      </c>
      <c r="U174" s="50">
        <v>0</v>
      </c>
      <c r="V174" s="50" t="s">
        <v>1586</v>
      </c>
      <c r="W174" s="50" t="s">
        <v>1594</v>
      </c>
      <c r="X174" s="6"/>
    </row>
    <row r="175" spans="1:24" x14ac:dyDescent="0.3">
      <c r="A175" s="50" t="s">
        <v>2296</v>
      </c>
      <c r="B175" s="50" t="s">
        <v>2297</v>
      </c>
      <c r="C175" s="50" t="s">
        <v>179</v>
      </c>
      <c r="D175" s="50" t="s">
        <v>6</v>
      </c>
      <c r="E175" s="50" t="s">
        <v>9</v>
      </c>
      <c r="F175" s="6" t="str">
        <f t="shared" si="2"/>
        <v>3-05-08</v>
      </c>
      <c r="G175" s="50" t="s">
        <v>2369</v>
      </c>
      <c r="H175" s="6"/>
      <c r="I175" s="6"/>
      <c r="J175" s="50" t="s">
        <v>2298</v>
      </c>
      <c r="K175" s="6" t="s">
        <v>178</v>
      </c>
      <c r="L175" s="50" t="s">
        <v>1583</v>
      </c>
      <c r="M175" s="50" t="s">
        <v>6</v>
      </c>
      <c r="N175" s="5"/>
      <c r="O175" s="5"/>
      <c r="P175" s="5"/>
      <c r="Q175" s="50" t="s">
        <v>2299</v>
      </c>
      <c r="R175" s="5"/>
      <c r="S175" s="50" t="s">
        <v>2300</v>
      </c>
      <c r="T175" s="50">
        <v>25548037</v>
      </c>
      <c r="U175" s="50">
        <v>0</v>
      </c>
      <c r="V175" s="50" t="s">
        <v>2301</v>
      </c>
      <c r="W175" s="50" t="s">
        <v>2302</v>
      </c>
      <c r="X175" s="6"/>
    </row>
    <row r="176" spans="1:24" x14ac:dyDescent="0.3">
      <c r="A176" s="50" t="s">
        <v>2303</v>
      </c>
      <c r="B176" s="50" t="s">
        <v>2297</v>
      </c>
      <c r="C176" s="50" t="s">
        <v>179</v>
      </c>
      <c r="D176" s="50" t="s">
        <v>6</v>
      </c>
      <c r="E176" s="50" t="s">
        <v>6</v>
      </c>
      <c r="F176" s="6" t="str">
        <f t="shared" si="2"/>
        <v>3-05-05</v>
      </c>
      <c r="G176" s="50" t="s">
        <v>2369</v>
      </c>
      <c r="H176" s="6"/>
      <c r="I176" s="6"/>
      <c r="J176" s="50" t="s">
        <v>2304</v>
      </c>
      <c r="K176" s="50" t="s">
        <v>2296</v>
      </c>
      <c r="L176" s="50" t="s">
        <v>1583</v>
      </c>
      <c r="M176" s="50" t="s">
        <v>6</v>
      </c>
      <c r="N176" s="5"/>
      <c r="O176" s="5"/>
      <c r="P176" s="5"/>
      <c r="Q176" s="50" t="s">
        <v>2305</v>
      </c>
      <c r="R176" s="5"/>
      <c r="S176" s="50" t="s">
        <v>2300</v>
      </c>
      <c r="T176" s="50">
        <v>25548037</v>
      </c>
      <c r="U176" s="50">
        <v>0</v>
      </c>
      <c r="V176" s="50" t="s">
        <v>2306</v>
      </c>
      <c r="W176" s="50" t="s">
        <v>2307</v>
      </c>
      <c r="X176" s="6"/>
    </row>
    <row r="177" spans="1:24" x14ac:dyDescent="0.3">
      <c r="A177" s="12" t="s">
        <v>2364</v>
      </c>
      <c r="B177" s="12" t="s">
        <v>2297</v>
      </c>
      <c r="C177" s="12" t="s">
        <v>179</v>
      </c>
      <c r="D177" s="12" t="s">
        <v>6</v>
      </c>
      <c r="E177" s="12" t="s">
        <v>1759</v>
      </c>
      <c r="F177" s="6" t="str">
        <f t="shared" si="2"/>
        <v>3-05-12</v>
      </c>
      <c r="G177" s="50" t="s">
        <v>2369</v>
      </c>
      <c r="H177" s="6"/>
      <c r="I177" s="6"/>
      <c r="J177" s="13" t="s">
        <v>2424</v>
      </c>
      <c r="K177" s="50" t="s">
        <v>2296</v>
      </c>
      <c r="L177" s="12" t="s">
        <v>1583</v>
      </c>
      <c r="M177" s="13" t="s">
        <v>6</v>
      </c>
      <c r="N177" s="5"/>
      <c r="O177" s="5"/>
      <c r="P177" s="5"/>
      <c r="Q177" s="12" t="s">
        <v>1649</v>
      </c>
      <c r="R177" s="5"/>
      <c r="S177" s="12"/>
      <c r="T177" s="12"/>
      <c r="U177" s="12"/>
      <c r="V177" s="12"/>
      <c r="W177" s="12" t="s">
        <v>2438</v>
      </c>
      <c r="X177" s="6"/>
    </row>
    <row r="178" spans="1:24" x14ac:dyDescent="0.3">
      <c r="A178" s="50" t="s">
        <v>2308</v>
      </c>
      <c r="B178" s="50" t="s">
        <v>2297</v>
      </c>
      <c r="C178" s="50" t="s">
        <v>179</v>
      </c>
      <c r="D178" s="50" t="s">
        <v>6</v>
      </c>
      <c r="E178" s="50" t="s">
        <v>8</v>
      </c>
      <c r="F178" s="6" t="str">
        <f t="shared" si="2"/>
        <v>3-05-07</v>
      </c>
      <c r="G178" s="50" t="s">
        <v>2369</v>
      </c>
      <c r="H178" s="6"/>
      <c r="I178" s="6"/>
      <c r="J178" s="50" t="s">
        <v>2309</v>
      </c>
      <c r="K178" s="50" t="s">
        <v>2296</v>
      </c>
      <c r="L178" s="50" t="s">
        <v>1583</v>
      </c>
      <c r="M178" s="50" t="s">
        <v>6</v>
      </c>
      <c r="N178" s="5"/>
      <c r="O178" s="5"/>
      <c r="P178" s="5"/>
      <c r="Q178" s="50" t="s">
        <v>2310</v>
      </c>
      <c r="R178" s="5"/>
      <c r="S178" s="50" t="s">
        <v>2300</v>
      </c>
      <c r="T178" s="50">
        <v>25548037</v>
      </c>
      <c r="U178" s="50">
        <v>0</v>
      </c>
      <c r="V178" s="50" t="s">
        <v>2301</v>
      </c>
      <c r="W178" s="50" t="s">
        <v>2311</v>
      </c>
      <c r="X178" s="6"/>
    </row>
    <row r="179" spans="1:24" x14ac:dyDescent="0.3">
      <c r="A179" s="50" t="s">
        <v>1994</v>
      </c>
      <c r="B179" s="50" t="s">
        <v>2002</v>
      </c>
      <c r="C179" s="50" t="s">
        <v>179</v>
      </c>
      <c r="D179" s="50" t="s">
        <v>5</v>
      </c>
      <c r="E179" s="50" t="s">
        <v>4</v>
      </c>
      <c r="F179" s="6" t="str">
        <f t="shared" si="2"/>
        <v>3-04-03</v>
      </c>
      <c r="G179" s="50" t="s">
        <v>2369</v>
      </c>
      <c r="H179" s="6"/>
      <c r="I179" s="6"/>
      <c r="J179" s="50" t="s">
        <v>2003</v>
      </c>
      <c r="K179" s="4" t="s">
        <v>178</v>
      </c>
      <c r="L179" s="50" t="s">
        <v>1583</v>
      </c>
      <c r="M179" s="50" t="s">
        <v>2</v>
      </c>
      <c r="N179" s="5"/>
      <c r="O179" s="5"/>
      <c r="P179" s="5"/>
      <c r="Q179" s="50" t="s">
        <v>2004</v>
      </c>
      <c r="R179" s="5"/>
      <c r="S179" s="50" t="s">
        <v>2005</v>
      </c>
      <c r="T179" s="50">
        <v>25310132</v>
      </c>
      <c r="U179" s="50">
        <v>0</v>
      </c>
      <c r="V179" s="50" t="s">
        <v>2006</v>
      </c>
      <c r="W179" s="50" t="s">
        <v>2007</v>
      </c>
      <c r="X179" s="6"/>
    </row>
    <row r="180" spans="1:24" x14ac:dyDescent="0.3">
      <c r="A180" s="50" t="s">
        <v>2008</v>
      </c>
      <c r="B180" s="50" t="s">
        <v>2002</v>
      </c>
      <c r="C180" s="50" t="s">
        <v>179</v>
      </c>
      <c r="D180" s="50" t="s">
        <v>5</v>
      </c>
      <c r="E180" s="50" t="s">
        <v>2</v>
      </c>
      <c r="F180" s="6" t="str">
        <f t="shared" si="2"/>
        <v>3-04-01</v>
      </c>
      <c r="G180" s="50" t="s">
        <v>2369</v>
      </c>
      <c r="H180" s="6"/>
      <c r="I180" s="6"/>
      <c r="J180" s="50" t="s">
        <v>2009</v>
      </c>
      <c r="K180" s="50" t="s">
        <v>1994</v>
      </c>
      <c r="L180" s="50" t="s">
        <v>1583</v>
      </c>
      <c r="M180" s="50" t="s">
        <v>2</v>
      </c>
      <c r="N180" s="5"/>
      <c r="O180" s="5"/>
      <c r="P180" s="5"/>
      <c r="Q180" s="50" t="s">
        <v>2004</v>
      </c>
      <c r="R180" s="5"/>
      <c r="S180" s="50" t="s">
        <v>2391</v>
      </c>
      <c r="T180" s="50">
        <v>25310132</v>
      </c>
      <c r="U180" s="50">
        <v>25321001</v>
      </c>
      <c r="V180" s="50" t="s">
        <v>2006</v>
      </c>
      <c r="W180" s="50" t="s">
        <v>2010</v>
      </c>
      <c r="X180" s="6"/>
    </row>
    <row r="181" spans="1:24" x14ac:dyDescent="0.3">
      <c r="A181" s="12" t="s">
        <v>2366</v>
      </c>
      <c r="B181" s="13" t="s">
        <v>2002</v>
      </c>
      <c r="C181" s="12" t="s">
        <v>179</v>
      </c>
      <c r="D181" s="12" t="s">
        <v>5</v>
      </c>
      <c r="E181" s="12" t="s">
        <v>3</v>
      </c>
      <c r="F181" s="6" t="str">
        <f t="shared" si="2"/>
        <v>3-04-02</v>
      </c>
      <c r="G181" s="50" t="s">
        <v>2369</v>
      </c>
      <c r="J181" s="13" t="s">
        <v>2426</v>
      </c>
      <c r="K181" s="50" t="s">
        <v>1994</v>
      </c>
      <c r="L181" s="12" t="s">
        <v>1583</v>
      </c>
      <c r="M181" s="13" t="s">
        <v>2</v>
      </c>
      <c r="Q181" s="12" t="s">
        <v>2439</v>
      </c>
      <c r="S181" s="12"/>
      <c r="T181" s="12"/>
      <c r="U181" s="12"/>
      <c r="V181" s="12"/>
      <c r="W181" s="12" t="s">
        <v>2440</v>
      </c>
    </row>
    <row r="182" spans="1:24" x14ac:dyDescent="0.3">
      <c r="A182" s="50" t="s">
        <v>2155</v>
      </c>
      <c r="B182" s="50" t="s">
        <v>2156</v>
      </c>
      <c r="C182" s="50" t="s">
        <v>177</v>
      </c>
      <c r="D182" s="50" t="s">
        <v>1420</v>
      </c>
      <c r="E182" s="50" t="s">
        <v>4</v>
      </c>
      <c r="F182" s="6" t="str">
        <f t="shared" si="2"/>
        <v>2-13-03</v>
      </c>
      <c r="G182" s="50" t="s">
        <v>2369</v>
      </c>
      <c r="H182" s="6"/>
      <c r="I182" s="6"/>
      <c r="J182" s="50" t="s">
        <v>2157</v>
      </c>
      <c r="K182" s="4" t="s">
        <v>178</v>
      </c>
      <c r="L182" s="50" t="s">
        <v>1422</v>
      </c>
      <c r="M182" s="50" t="s">
        <v>4</v>
      </c>
      <c r="N182" s="5"/>
      <c r="O182" s="5"/>
      <c r="P182" s="5"/>
      <c r="Q182" s="50" t="s">
        <v>2158</v>
      </c>
      <c r="R182" s="5"/>
      <c r="S182" s="50" t="s">
        <v>2402</v>
      </c>
      <c r="T182" s="50">
        <v>88167579</v>
      </c>
      <c r="U182" s="50">
        <v>83620637</v>
      </c>
      <c r="V182" s="50" t="s">
        <v>2159</v>
      </c>
      <c r="W182" s="50" t="s">
        <v>2160</v>
      </c>
      <c r="X182" s="6"/>
    </row>
    <row r="183" spans="1:24" x14ac:dyDescent="0.3">
      <c r="A183" s="50" t="s">
        <v>1418</v>
      </c>
      <c r="B183" s="50" t="s">
        <v>1419</v>
      </c>
      <c r="C183" s="50" t="s">
        <v>177</v>
      </c>
      <c r="D183" s="50" t="s">
        <v>1420</v>
      </c>
      <c r="E183" s="50" t="s">
        <v>3</v>
      </c>
      <c r="F183" s="6" t="str">
        <f t="shared" si="2"/>
        <v>2-13-02</v>
      </c>
      <c r="G183" s="50" t="s">
        <v>2369</v>
      </c>
      <c r="H183" s="6"/>
      <c r="I183" s="6"/>
      <c r="J183" s="50" t="s">
        <v>1421</v>
      </c>
      <c r="K183" s="4" t="s">
        <v>178</v>
      </c>
      <c r="L183" s="50" t="s">
        <v>1422</v>
      </c>
      <c r="M183" s="50" t="s">
        <v>3</v>
      </c>
      <c r="N183" s="5"/>
      <c r="O183" s="5"/>
      <c r="P183" s="5"/>
      <c r="Q183" s="50" t="s">
        <v>1423</v>
      </c>
      <c r="R183" s="5"/>
      <c r="S183" s="50" t="s">
        <v>1605</v>
      </c>
      <c r="T183" s="50">
        <v>24660035</v>
      </c>
      <c r="U183" s="50">
        <v>24660220</v>
      </c>
      <c r="V183" s="50" t="s">
        <v>1424</v>
      </c>
      <c r="W183" s="50" t="s">
        <v>1425</v>
      </c>
      <c r="X183" s="6"/>
    </row>
    <row r="184" spans="1:24" x14ac:dyDescent="0.3">
      <c r="A184" s="50" t="s">
        <v>1468</v>
      </c>
      <c r="B184" s="50" t="s">
        <v>1469</v>
      </c>
      <c r="C184" s="50" t="s">
        <v>177</v>
      </c>
      <c r="D184" s="50" t="s">
        <v>1420</v>
      </c>
      <c r="E184" s="50" t="s">
        <v>7</v>
      </c>
      <c r="F184" s="6" t="str">
        <f t="shared" si="2"/>
        <v>2-13-06</v>
      </c>
      <c r="G184" s="50" t="s">
        <v>2369</v>
      </c>
      <c r="H184" s="6"/>
      <c r="I184" s="6"/>
      <c r="J184" s="50" t="s">
        <v>1470</v>
      </c>
      <c r="K184" s="4" t="s">
        <v>178</v>
      </c>
      <c r="L184" s="50" t="s">
        <v>1422</v>
      </c>
      <c r="M184" s="50" t="s">
        <v>8</v>
      </c>
      <c r="N184" s="5"/>
      <c r="O184" s="5"/>
      <c r="P184" s="5"/>
      <c r="Q184" s="50" t="s">
        <v>1471</v>
      </c>
      <c r="R184" s="5"/>
      <c r="S184" s="50" t="s">
        <v>2401</v>
      </c>
      <c r="T184" s="50">
        <v>24700341</v>
      </c>
      <c r="U184" s="50">
        <v>0</v>
      </c>
      <c r="V184" s="50" t="s">
        <v>1472</v>
      </c>
      <c r="W184" s="50" t="s">
        <v>1473</v>
      </c>
      <c r="X184" s="6"/>
    </row>
    <row r="185" spans="1:24" x14ac:dyDescent="0.3">
      <c r="A185" s="50" t="s">
        <v>1450</v>
      </c>
      <c r="B185" s="50" t="s">
        <v>1451</v>
      </c>
      <c r="C185" s="50" t="s">
        <v>177</v>
      </c>
      <c r="D185" s="50" t="s">
        <v>1420</v>
      </c>
      <c r="E185" s="50" t="s">
        <v>5</v>
      </c>
      <c r="F185" s="6" t="str">
        <f t="shared" si="2"/>
        <v>2-13-04</v>
      </c>
      <c r="G185" s="50" t="s">
        <v>2369</v>
      </c>
      <c r="H185" s="6"/>
      <c r="I185" s="6"/>
      <c r="J185" s="50" t="s">
        <v>1452</v>
      </c>
      <c r="K185" s="4" t="s">
        <v>178</v>
      </c>
      <c r="L185" s="50" t="s">
        <v>1422</v>
      </c>
      <c r="M185" s="50" t="s">
        <v>5</v>
      </c>
      <c r="N185" s="5"/>
      <c r="O185" s="5"/>
      <c r="P185" s="5"/>
      <c r="Q185" s="50" t="s">
        <v>1453</v>
      </c>
      <c r="R185" s="5"/>
      <c r="S185" s="50" t="s">
        <v>2400</v>
      </c>
      <c r="T185" s="50">
        <v>88062266</v>
      </c>
      <c r="U185" s="50">
        <v>0</v>
      </c>
      <c r="V185" s="50" t="s">
        <v>1454</v>
      </c>
      <c r="W185" s="50" t="s">
        <v>1455</v>
      </c>
      <c r="X185" s="6"/>
    </row>
    <row r="186" spans="1:24" x14ac:dyDescent="0.3">
      <c r="A186" s="50" t="s">
        <v>1456</v>
      </c>
      <c r="B186" s="50" t="s">
        <v>1451</v>
      </c>
      <c r="C186" s="50" t="s">
        <v>177</v>
      </c>
      <c r="D186" s="50" t="s">
        <v>1420</v>
      </c>
      <c r="E186" s="50" t="s">
        <v>9</v>
      </c>
      <c r="F186" s="6" t="str">
        <f t="shared" si="2"/>
        <v>2-13-08</v>
      </c>
      <c r="G186" s="50" t="s">
        <v>2369</v>
      </c>
      <c r="H186" s="6"/>
      <c r="I186" s="6"/>
      <c r="J186" s="50" t="s">
        <v>1457</v>
      </c>
      <c r="K186" s="50" t="s">
        <v>1450</v>
      </c>
      <c r="L186" s="50" t="s">
        <v>1422</v>
      </c>
      <c r="M186" s="50" t="s">
        <v>5</v>
      </c>
      <c r="N186" s="5"/>
      <c r="O186" s="5"/>
      <c r="P186" s="5"/>
      <c r="Q186" s="50" t="s">
        <v>1458</v>
      </c>
      <c r="R186" s="5"/>
      <c r="S186" s="50" t="s">
        <v>2397</v>
      </c>
      <c r="T186" s="50">
        <v>88994405</v>
      </c>
      <c r="U186" s="50">
        <v>0</v>
      </c>
      <c r="V186" s="50" t="s">
        <v>2398</v>
      </c>
      <c r="W186" s="50" t="s">
        <v>2399</v>
      </c>
      <c r="X186" s="6"/>
    </row>
    <row r="187" spans="1:24" x14ac:dyDescent="0.3">
      <c r="A187" s="50" t="s">
        <v>1771</v>
      </c>
      <c r="B187" s="50" t="s">
        <v>1772</v>
      </c>
      <c r="C187" s="50" t="s">
        <v>177</v>
      </c>
      <c r="D187" s="50" t="s">
        <v>16</v>
      </c>
      <c r="E187" s="50" t="s">
        <v>5</v>
      </c>
      <c r="F187" s="6" t="str">
        <f t="shared" si="2"/>
        <v>2-15-04</v>
      </c>
      <c r="G187" s="50" t="s">
        <v>2369</v>
      </c>
      <c r="H187" s="6"/>
      <c r="I187" s="6"/>
      <c r="J187" s="50" t="s">
        <v>1773</v>
      </c>
      <c r="K187" s="4" t="s">
        <v>178</v>
      </c>
      <c r="L187" s="50" t="s">
        <v>1422</v>
      </c>
      <c r="M187" s="50" t="s">
        <v>7</v>
      </c>
      <c r="N187" s="5"/>
      <c r="O187" s="5"/>
      <c r="P187" s="5"/>
      <c r="Q187" s="50" t="s">
        <v>1774</v>
      </c>
      <c r="R187" s="5"/>
      <c r="S187" s="50" t="s">
        <v>1775</v>
      </c>
      <c r="T187" s="50">
        <v>24021018</v>
      </c>
      <c r="U187" s="50">
        <v>0</v>
      </c>
      <c r="V187" s="50" t="s">
        <v>1776</v>
      </c>
      <c r="W187" s="50" t="s">
        <v>2403</v>
      </c>
      <c r="X187" s="6"/>
    </row>
    <row r="188" spans="1:24" x14ac:dyDescent="0.3">
      <c r="A188" s="50" t="s">
        <v>1777</v>
      </c>
      <c r="B188" s="50" t="s">
        <v>1772</v>
      </c>
      <c r="C188" s="50" t="s">
        <v>177</v>
      </c>
      <c r="D188" s="50" t="s">
        <v>16</v>
      </c>
      <c r="E188" s="50" t="s">
        <v>4</v>
      </c>
      <c r="F188" s="6" t="str">
        <f t="shared" si="2"/>
        <v>2-15-03</v>
      </c>
      <c r="G188" s="50" t="s">
        <v>2369</v>
      </c>
      <c r="H188" s="6"/>
      <c r="I188" s="6"/>
      <c r="J188" s="50" t="s">
        <v>1778</v>
      </c>
      <c r="K188" s="50" t="s">
        <v>1771</v>
      </c>
      <c r="L188" s="50" t="s">
        <v>1422</v>
      </c>
      <c r="M188" s="50" t="s">
        <v>7</v>
      </c>
      <c r="N188" s="5"/>
      <c r="O188" s="5"/>
      <c r="P188" s="5"/>
      <c r="Q188" s="50" t="s">
        <v>1779</v>
      </c>
      <c r="R188" s="5"/>
      <c r="S188" s="50" t="s">
        <v>1775</v>
      </c>
      <c r="T188" s="50">
        <v>24021018</v>
      </c>
      <c r="U188" s="50">
        <v>0</v>
      </c>
      <c r="V188" s="50" t="s">
        <v>1776</v>
      </c>
      <c r="W188" s="50" t="s">
        <v>2405</v>
      </c>
      <c r="X188" s="6"/>
    </row>
    <row r="189" spans="1:24" x14ac:dyDescent="0.3">
      <c r="A189" s="50" t="s">
        <v>1780</v>
      </c>
      <c r="B189" s="50" t="s">
        <v>1772</v>
      </c>
      <c r="C189" s="50" t="s">
        <v>177</v>
      </c>
      <c r="D189" s="50" t="s">
        <v>1420</v>
      </c>
      <c r="E189" s="50" t="s">
        <v>2</v>
      </c>
      <c r="F189" s="6" t="str">
        <f t="shared" si="2"/>
        <v>2-13-01</v>
      </c>
      <c r="G189" s="50" t="s">
        <v>2369</v>
      </c>
      <c r="H189" s="6"/>
      <c r="I189" s="6"/>
      <c r="J189" s="50" t="s">
        <v>1781</v>
      </c>
      <c r="K189" s="50" t="s">
        <v>1771</v>
      </c>
      <c r="L189" s="50" t="s">
        <v>1422</v>
      </c>
      <c r="M189" s="50" t="s">
        <v>7</v>
      </c>
      <c r="N189" s="5"/>
      <c r="O189" s="5"/>
      <c r="P189" s="5"/>
      <c r="Q189" s="50" t="s">
        <v>1782</v>
      </c>
      <c r="R189" s="5"/>
      <c r="S189" s="50" t="s">
        <v>1775</v>
      </c>
      <c r="T189" s="50">
        <v>24021018</v>
      </c>
      <c r="U189" s="50">
        <v>0</v>
      </c>
      <c r="V189" s="50" t="s">
        <v>1776</v>
      </c>
      <c r="W189" s="50" t="s">
        <v>2404</v>
      </c>
      <c r="X189" s="6"/>
    </row>
    <row r="190" spans="1:24" x14ac:dyDescent="0.3">
      <c r="A190" s="50" t="s">
        <v>1783</v>
      </c>
      <c r="B190" s="50" t="s">
        <v>1772</v>
      </c>
      <c r="C190" s="50" t="s">
        <v>177</v>
      </c>
      <c r="D190" s="50" t="s">
        <v>16</v>
      </c>
      <c r="E190" s="50" t="s">
        <v>5</v>
      </c>
      <c r="F190" s="6" t="str">
        <f t="shared" si="2"/>
        <v>2-15-04</v>
      </c>
      <c r="G190" s="50" t="s">
        <v>2369</v>
      </c>
      <c r="H190" s="6"/>
      <c r="I190" s="6"/>
      <c r="J190" s="50" t="s">
        <v>1784</v>
      </c>
      <c r="K190" s="50" t="s">
        <v>1771</v>
      </c>
      <c r="L190" s="50" t="s">
        <v>1422</v>
      </c>
      <c r="M190" s="50" t="s">
        <v>7</v>
      </c>
      <c r="N190" s="5"/>
      <c r="O190" s="5"/>
      <c r="P190" s="5"/>
      <c r="Q190" s="50" t="s">
        <v>1785</v>
      </c>
      <c r="R190" s="5"/>
      <c r="S190" s="50" t="s">
        <v>1775</v>
      </c>
      <c r="T190" s="50">
        <v>24021018</v>
      </c>
      <c r="U190" s="50">
        <v>0</v>
      </c>
      <c r="V190" s="50" t="s">
        <v>1776</v>
      </c>
      <c r="W190" s="50" t="s">
        <v>2406</v>
      </c>
      <c r="X190" s="6"/>
    </row>
    <row r="191" spans="1:24" x14ac:dyDescent="0.3">
      <c r="A191" s="50" t="s">
        <v>1922</v>
      </c>
      <c r="B191" s="50" t="s">
        <v>1923</v>
      </c>
      <c r="C191" s="50" t="s">
        <v>176</v>
      </c>
      <c r="D191" s="50" t="s">
        <v>16</v>
      </c>
      <c r="E191" s="50" t="s">
        <v>2</v>
      </c>
      <c r="F191" s="6" t="str">
        <f t="shared" si="2"/>
        <v>1-15-01</v>
      </c>
      <c r="G191" s="50" t="s">
        <v>2369</v>
      </c>
      <c r="H191" s="6"/>
      <c r="I191" s="6"/>
      <c r="J191" s="50" t="s">
        <v>1924</v>
      </c>
      <c r="K191" s="6" t="s">
        <v>178</v>
      </c>
      <c r="L191" s="50" t="s">
        <v>1569</v>
      </c>
      <c r="M191" s="50" t="s">
        <v>4</v>
      </c>
      <c r="N191" s="5"/>
      <c r="O191" s="5"/>
      <c r="P191" s="5"/>
      <c r="Q191" s="50" t="s">
        <v>190</v>
      </c>
      <c r="R191" s="5"/>
      <c r="S191" s="50" t="s">
        <v>1925</v>
      </c>
      <c r="T191" s="50">
        <v>25243412</v>
      </c>
      <c r="U191" s="50">
        <v>22806815</v>
      </c>
      <c r="V191" s="50" t="s">
        <v>1926</v>
      </c>
      <c r="W191" s="50" t="s">
        <v>1927</v>
      </c>
      <c r="X191" s="6"/>
    </row>
    <row r="192" spans="1:24" x14ac:dyDescent="0.3">
      <c r="A192" s="50" t="s">
        <v>1566</v>
      </c>
      <c r="B192" s="50" t="s">
        <v>1567</v>
      </c>
      <c r="C192" s="50" t="s">
        <v>176</v>
      </c>
      <c r="D192" s="50" t="s">
        <v>1461</v>
      </c>
      <c r="E192" s="50" t="s">
        <v>2</v>
      </c>
      <c r="F192" s="6" t="str">
        <f t="shared" si="2"/>
        <v>1-11-01</v>
      </c>
      <c r="G192" s="50" t="s">
        <v>2369</v>
      </c>
      <c r="H192" s="6"/>
      <c r="I192" s="6"/>
      <c r="J192" s="50" t="s">
        <v>1568</v>
      </c>
      <c r="K192" s="4" t="s">
        <v>178</v>
      </c>
      <c r="L192" s="50" t="s">
        <v>1569</v>
      </c>
      <c r="M192" s="50" t="s">
        <v>7</v>
      </c>
      <c r="N192" s="5"/>
      <c r="O192" s="5"/>
      <c r="P192" s="5"/>
      <c r="Q192" s="50" t="s">
        <v>1570</v>
      </c>
      <c r="R192" s="5"/>
      <c r="S192" s="50" t="s">
        <v>2388</v>
      </c>
      <c r="T192" s="50">
        <v>22296620</v>
      </c>
      <c r="U192" s="50">
        <v>0</v>
      </c>
      <c r="V192" s="50" t="s">
        <v>1571</v>
      </c>
      <c r="W192" s="50" t="s">
        <v>1572</v>
      </c>
      <c r="X192" s="6"/>
    </row>
    <row r="193" spans="1:24" x14ac:dyDescent="0.3">
      <c r="A193" s="50" t="s">
        <v>1935</v>
      </c>
      <c r="B193" s="50" t="s">
        <v>1936</v>
      </c>
      <c r="C193" s="50" t="s">
        <v>176</v>
      </c>
      <c r="D193" s="50" t="s">
        <v>1885</v>
      </c>
      <c r="E193" s="50" t="s">
        <v>2</v>
      </c>
      <c r="F193" s="6" t="str">
        <f t="shared" si="2"/>
        <v>1-14-01</v>
      </c>
      <c r="G193" s="50" t="s">
        <v>2369</v>
      </c>
      <c r="H193" s="6"/>
      <c r="I193" s="6"/>
      <c r="J193" s="50" t="s">
        <v>1937</v>
      </c>
      <c r="K193" s="4" t="s">
        <v>178</v>
      </c>
      <c r="L193" s="50" t="s">
        <v>1569</v>
      </c>
      <c r="M193" s="50" t="s">
        <v>6</v>
      </c>
      <c r="N193" s="5"/>
      <c r="O193" s="5"/>
      <c r="P193" s="5"/>
      <c r="Q193" s="50" t="s">
        <v>1683</v>
      </c>
      <c r="R193" s="5"/>
      <c r="S193" s="50" t="s">
        <v>2387</v>
      </c>
      <c r="T193" s="50">
        <v>40319536</v>
      </c>
      <c r="U193" s="50">
        <v>0</v>
      </c>
      <c r="V193" s="50" t="s">
        <v>1938</v>
      </c>
      <c r="W193" s="50" t="s">
        <v>1939</v>
      </c>
      <c r="X193" s="6"/>
    </row>
    <row r="194" spans="1:24" x14ac:dyDescent="0.3">
      <c r="A194" s="50" t="s">
        <v>1710</v>
      </c>
      <c r="B194" s="50" t="s">
        <v>1711</v>
      </c>
      <c r="C194" s="50" t="s">
        <v>184</v>
      </c>
      <c r="D194" s="50" t="s">
        <v>1461</v>
      </c>
      <c r="E194" s="50" t="s">
        <v>2</v>
      </c>
      <c r="F194" s="6" t="str">
        <f t="shared" si="2"/>
        <v>5-11-01</v>
      </c>
      <c r="G194" s="50" t="s">
        <v>2369</v>
      </c>
      <c r="H194" s="6"/>
      <c r="I194" s="6"/>
      <c r="J194" s="50" t="s">
        <v>1712</v>
      </c>
      <c r="K194" s="4" t="s">
        <v>178</v>
      </c>
      <c r="L194" s="50" t="s">
        <v>1713</v>
      </c>
      <c r="M194" s="50" t="s">
        <v>6</v>
      </c>
      <c r="N194" s="5"/>
      <c r="O194" s="5"/>
      <c r="P194" s="5"/>
      <c r="Q194" s="50" t="s">
        <v>1714</v>
      </c>
      <c r="R194" s="5"/>
      <c r="S194" s="50" t="s">
        <v>1715</v>
      </c>
      <c r="T194" s="50">
        <v>87070867</v>
      </c>
      <c r="U194" s="50">
        <v>0</v>
      </c>
      <c r="V194" s="50" t="s">
        <v>1716</v>
      </c>
      <c r="W194" s="50" t="s">
        <v>1717</v>
      </c>
      <c r="X194" s="6"/>
    </row>
    <row r="195" spans="1:24" x14ac:dyDescent="0.3">
      <c r="A195" s="50" t="s">
        <v>1963</v>
      </c>
      <c r="B195" s="50" t="s">
        <v>1964</v>
      </c>
      <c r="C195" s="50" t="s">
        <v>184</v>
      </c>
      <c r="D195" s="50" t="s">
        <v>3</v>
      </c>
      <c r="E195" s="50" t="s">
        <v>7</v>
      </c>
      <c r="F195" s="6" t="str">
        <f t="shared" ref="F195:F205" si="3">CONCATENATE(C195,"-",D195,"-",E195)</f>
        <v>5-02-06</v>
      </c>
      <c r="G195" s="50" t="s">
        <v>2369</v>
      </c>
      <c r="H195" s="6"/>
      <c r="I195" s="6"/>
      <c r="J195" s="50" t="s">
        <v>1965</v>
      </c>
      <c r="K195" s="4" t="s">
        <v>178</v>
      </c>
      <c r="L195" s="50" t="s">
        <v>1713</v>
      </c>
      <c r="M195" s="50" t="s">
        <v>7</v>
      </c>
      <c r="N195" s="5"/>
      <c r="O195" s="5"/>
      <c r="P195" s="5"/>
      <c r="Q195" s="50" t="s">
        <v>1966</v>
      </c>
      <c r="R195" s="5"/>
      <c r="S195" s="50" t="s">
        <v>1967</v>
      </c>
      <c r="T195" s="50">
        <v>47000678</v>
      </c>
      <c r="U195" s="50">
        <v>0</v>
      </c>
      <c r="V195" s="50" t="s">
        <v>1968</v>
      </c>
      <c r="W195" s="50" t="s">
        <v>1969</v>
      </c>
      <c r="X195" s="6"/>
    </row>
    <row r="196" spans="1:24" x14ac:dyDescent="0.3">
      <c r="A196" s="50" t="s">
        <v>2084</v>
      </c>
      <c r="B196" s="50" t="s">
        <v>2085</v>
      </c>
      <c r="C196" s="50" t="s">
        <v>184</v>
      </c>
      <c r="D196" s="50" t="s">
        <v>3</v>
      </c>
      <c r="E196" s="50" t="s">
        <v>6</v>
      </c>
      <c r="F196" s="6" t="str">
        <f t="shared" si="3"/>
        <v>5-02-05</v>
      </c>
      <c r="G196" s="50" t="s">
        <v>2369</v>
      </c>
      <c r="H196" s="6"/>
      <c r="I196" s="6"/>
      <c r="J196" s="50" t="s">
        <v>2086</v>
      </c>
      <c r="K196" s="4" t="s">
        <v>178</v>
      </c>
      <c r="L196" s="50" t="s">
        <v>1713</v>
      </c>
      <c r="M196" s="50" t="s">
        <v>7</v>
      </c>
      <c r="N196" s="5"/>
      <c r="O196" s="5"/>
      <c r="P196" s="5"/>
      <c r="Q196" s="50" t="s">
        <v>2087</v>
      </c>
      <c r="R196" s="5"/>
      <c r="S196" s="50" t="s">
        <v>2088</v>
      </c>
      <c r="T196" s="50">
        <v>22017209</v>
      </c>
      <c r="U196" s="50">
        <v>0</v>
      </c>
      <c r="V196" s="50" t="s">
        <v>2089</v>
      </c>
      <c r="W196" s="50" t="s">
        <v>2090</v>
      </c>
      <c r="X196" s="6"/>
    </row>
    <row r="197" spans="1:24" x14ac:dyDescent="0.3">
      <c r="A197" s="50" t="s">
        <v>1940</v>
      </c>
      <c r="B197" s="50" t="s">
        <v>1941</v>
      </c>
      <c r="C197" s="50" t="s">
        <v>1371</v>
      </c>
      <c r="D197" s="50" t="s">
        <v>2</v>
      </c>
      <c r="E197" s="50" t="s">
        <v>3</v>
      </c>
      <c r="F197" s="6" t="str">
        <f t="shared" si="3"/>
        <v>7-01-02</v>
      </c>
      <c r="G197" s="50" t="s">
        <v>2369</v>
      </c>
      <c r="H197" s="6"/>
      <c r="I197" s="6"/>
      <c r="J197" s="50" t="s">
        <v>1942</v>
      </c>
      <c r="K197" s="6" t="s">
        <v>178</v>
      </c>
      <c r="L197" s="50" t="s">
        <v>1477</v>
      </c>
      <c r="M197" s="50" t="s">
        <v>6</v>
      </c>
      <c r="N197" s="5"/>
      <c r="O197" s="5"/>
      <c r="P197" s="5"/>
      <c r="Q197" s="50" t="s">
        <v>1943</v>
      </c>
      <c r="R197" s="5"/>
      <c r="S197" s="50" t="s">
        <v>1944</v>
      </c>
      <c r="T197" s="50">
        <v>86572214</v>
      </c>
      <c r="U197" s="50">
        <v>0</v>
      </c>
      <c r="V197" s="50" t="s">
        <v>1945</v>
      </c>
      <c r="W197" s="50" t="s">
        <v>1946</v>
      </c>
      <c r="X197" s="6"/>
    </row>
    <row r="198" spans="1:24" x14ac:dyDescent="0.3">
      <c r="A198" s="50" t="s">
        <v>1426</v>
      </c>
      <c r="B198" s="50" t="s">
        <v>1427</v>
      </c>
      <c r="C198" s="50" t="s">
        <v>176</v>
      </c>
      <c r="D198" s="50" t="s">
        <v>10</v>
      </c>
      <c r="E198" s="50" t="s">
        <v>2</v>
      </c>
      <c r="F198" s="6" t="str">
        <f t="shared" si="3"/>
        <v>1-10-01</v>
      </c>
      <c r="G198" s="50" t="s">
        <v>2369</v>
      </c>
      <c r="H198" s="6"/>
      <c r="I198" s="6"/>
      <c r="J198" s="50" t="s">
        <v>1428</v>
      </c>
      <c r="K198" s="4" t="s">
        <v>178</v>
      </c>
      <c r="L198" s="50" t="s">
        <v>741</v>
      </c>
      <c r="M198" s="50" t="s">
        <v>7</v>
      </c>
      <c r="N198" s="5"/>
      <c r="O198" s="5"/>
      <c r="P198" s="5"/>
      <c r="Q198" s="50" t="s">
        <v>1429</v>
      </c>
      <c r="R198" s="5"/>
      <c r="S198" s="50" t="s">
        <v>1430</v>
      </c>
      <c r="T198" s="50">
        <v>22140076</v>
      </c>
      <c r="U198" s="50">
        <v>0</v>
      </c>
      <c r="V198" s="50" t="s">
        <v>1431</v>
      </c>
      <c r="W198" s="50" t="s">
        <v>2386</v>
      </c>
      <c r="X198" s="6"/>
    </row>
    <row r="199" spans="1:24" x14ac:dyDescent="0.3">
      <c r="A199" s="50" t="s">
        <v>1595</v>
      </c>
      <c r="B199" s="50" t="s">
        <v>1596</v>
      </c>
      <c r="C199" s="50" t="s">
        <v>1371</v>
      </c>
      <c r="D199" s="50" t="s">
        <v>4</v>
      </c>
      <c r="E199" s="50" t="s">
        <v>2</v>
      </c>
      <c r="F199" s="6" t="str">
        <f t="shared" si="3"/>
        <v>7-03-01</v>
      </c>
      <c r="G199" s="50" t="s">
        <v>2369</v>
      </c>
      <c r="H199" s="6"/>
      <c r="I199" s="6"/>
      <c r="J199" s="50" t="s">
        <v>1597</v>
      </c>
      <c r="K199" s="6" t="s">
        <v>178</v>
      </c>
      <c r="L199" s="50" t="s">
        <v>1373</v>
      </c>
      <c r="M199" s="50" t="s">
        <v>6</v>
      </c>
      <c r="N199" s="5"/>
      <c r="O199" s="5"/>
      <c r="P199" s="5"/>
      <c r="Q199" s="50" t="s">
        <v>1598</v>
      </c>
      <c r="R199" s="5"/>
      <c r="S199" s="50" t="s">
        <v>1599</v>
      </c>
      <c r="T199" s="50">
        <v>22002907</v>
      </c>
      <c r="U199" s="50">
        <v>0</v>
      </c>
      <c r="V199" s="50" t="s">
        <v>1600</v>
      </c>
      <c r="W199" s="50" t="s">
        <v>1601</v>
      </c>
      <c r="X199" s="6"/>
    </row>
    <row r="200" spans="1:24" x14ac:dyDescent="0.3">
      <c r="A200" s="50" t="s">
        <v>1459</v>
      </c>
      <c r="B200" s="50" t="s">
        <v>1460</v>
      </c>
      <c r="C200" s="50" t="s">
        <v>177</v>
      </c>
      <c r="D200" s="50" t="s">
        <v>10</v>
      </c>
      <c r="E200" s="50" t="s">
        <v>1461</v>
      </c>
      <c r="F200" s="6" t="str">
        <f t="shared" si="3"/>
        <v>2-10-11</v>
      </c>
      <c r="G200" s="50" t="s">
        <v>2369</v>
      </c>
      <c r="H200" s="6"/>
      <c r="I200" s="6"/>
      <c r="J200" s="50" t="s">
        <v>1462</v>
      </c>
      <c r="K200" s="4" t="s">
        <v>178</v>
      </c>
      <c r="L200" s="50" t="s">
        <v>1463</v>
      </c>
      <c r="M200" s="50" t="s">
        <v>8</v>
      </c>
      <c r="N200" s="5"/>
      <c r="O200" s="5"/>
      <c r="P200" s="5"/>
      <c r="Q200" s="50" t="s">
        <v>1464</v>
      </c>
      <c r="R200" s="5"/>
      <c r="S200" s="50" t="s">
        <v>1465</v>
      </c>
      <c r="T200" s="50">
        <v>24695054</v>
      </c>
      <c r="U200" s="50">
        <v>0</v>
      </c>
      <c r="V200" s="50" t="s">
        <v>1466</v>
      </c>
      <c r="W200" s="50" t="s">
        <v>1467</v>
      </c>
      <c r="X200" s="6"/>
    </row>
    <row r="201" spans="1:24" x14ac:dyDescent="0.3">
      <c r="A201" s="50" t="s">
        <v>1786</v>
      </c>
      <c r="B201" s="50" t="s">
        <v>1787</v>
      </c>
      <c r="C201" s="50" t="s">
        <v>1371</v>
      </c>
      <c r="D201" s="50" t="s">
        <v>5</v>
      </c>
      <c r="E201" s="50" t="s">
        <v>4</v>
      </c>
      <c r="F201" s="6" t="str">
        <f t="shared" si="3"/>
        <v>7-04-03</v>
      </c>
      <c r="G201" s="50" t="s">
        <v>2369</v>
      </c>
      <c r="H201" s="6"/>
      <c r="I201" s="6"/>
      <c r="J201" s="50" t="s">
        <v>1788</v>
      </c>
      <c r="K201" s="4" t="s">
        <v>178</v>
      </c>
      <c r="L201" s="50" t="s">
        <v>1477</v>
      </c>
      <c r="M201" s="50" t="s">
        <v>2</v>
      </c>
      <c r="N201" s="5"/>
      <c r="O201" s="5"/>
      <c r="P201" s="5"/>
      <c r="Q201" s="50" t="s">
        <v>1789</v>
      </c>
      <c r="R201" s="5"/>
      <c r="S201" s="50" t="s">
        <v>1790</v>
      </c>
      <c r="T201" s="50">
        <v>27503003</v>
      </c>
      <c r="U201" s="50">
        <v>0</v>
      </c>
      <c r="V201" s="50" t="s">
        <v>1791</v>
      </c>
      <c r="W201" s="50" t="s">
        <v>1792</v>
      </c>
      <c r="X201" s="6"/>
    </row>
    <row r="202" spans="1:24" x14ac:dyDescent="0.3">
      <c r="A202" s="50" t="s">
        <v>2279</v>
      </c>
      <c r="B202" s="50" t="s">
        <v>2280</v>
      </c>
      <c r="C202" s="50" t="s">
        <v>1371</v>
      </c>
      <c r="D202" s="50" t="s">
        <v>5</v>
      </c>
      <c r="E202" s="50" t="s">
        <v>5</v>
      </c>
      <c r="F202" s="6" t="str">
        <f t="shared" si="3"/>
        <v>7-04-04</v>
      </c>
      <c r="G202" s="50" t="s">
        <v>2369</v>
      </c>
      <c r="H202" s="6"/>
      <c r="I202" s="6"/>
      <c r="J202" s="50" t="s">
        <v>710</v>
      </c>
      <c r="K202" s="6" t="s">
        <v>178</v>
      </c>
      <c r="L202" s="50" t="s">
        <v>1477</v>
      </c>
      <c r="M202" s="50" t="s">
        <v>2</v>
      </c>
      <c r="N202" s="5"/>
      <c r="O202" s="5"/>
      <c r="P202" s="5"/>
      <c r="Q202" s="50" t="s">
        <v>2281</v>
      </c>
      <c r="R202" s="5"/>
      <c r="S202" s="50" t="s">
        <v>2282</v>
      </c>
      <c r="T202" s="50">
        <v>50084577</v>
      </c>
      <c r="U202" s="50">
        <v>0</v>
      </c>
      <c r="V202" s="50" t="s">
        <v>2283</v>
      </c>
      <c r="W202" s="50" t="s">
        <v>2284</v>
      </c>
      <c r="X202" s="6"/>
    </row>
    <row r="203" spans="1:24" x14ac:dyDescent="0.3">
      <c r="A203" s="50" t="s">
        <v>1928</v>
      </c>
      <c r="B203" s="50" t="s">
        <v>1929</v>
      </c>
      <c r="C203" s="50" t="s">
        <v>175</v>
      </c>
      <c r="D203" s="50" t="s">
        <v>1759</v>
      </c>
      <c r="E203" s="50" t="s">
        <v>2</v>
      </c>
      <c r="F203" s="6" t="str">
        <f t="shared" si="3"/>
        <v>6-12-01</v>
      </c>
      <c r="G203" s="50" t="s">
        <v>2369</v>
      </c>
      <c r="H203" s="6"/>
      <c r="I203" s="6"/>
      <c r="J203" s="50" t="s">
        <v>1930</v>
      </c>
      <c r="K203" s="4" t="s">
        <v>178</v>
      </c>
      <c r="L203" s="50" t="s">
        <v>15</v>
      </c>
      <c r="M203" s="50" t="s">
        <v>7</v>
      </c>
      <c r="N203" s="5"/>
      <c r="O203" s="5"/>
      <c r="P203" s="5"/>
      <c r="Q203" s="50" t="s">
        <v>1931</v>
      </c>
      <c r="R203" s="5"/>
      <c r="S203" s="50" t="s">
        <v>1932</v>
      </c>
      <c r="T203" s="50">
        <v>26457380</v>
      </c>
      <c r="U203" s="50">
        <v>0</v>
      </c>
      <c r="V203" s="50" t="s">
        <v>1933</v>
      </c>
      <c r="W203" s="50" t="s">
        <v>1934</v>
      </c>
      <c r="X203" s="6"/>
    </row>
    <row r="204" spans="1:24" x14ac:dyDescent="0.3">
      <c r="A204" s="50" t="s">
        <v>2342</v>
      </c>
      <c r="B204" s="50" t="s">
        <v>2343</v>
      </c>
      <c r="C204" s="50" t="s">
        <v>177</v>
      </c>
      <c r="D204" s="50" t="s">
        <v>1759</v>
      </c>
      <c r="E204" s="50" t="s">
        <v>2</v>
      </c>
      <c r="F204" s="6" t="str">
        <f t="shared" si="3"/>
        <v>2-12-01</v>
      </c>
      <c r="G204" s="50" t="s">
        <v>2369</v>
      </c>
      <c r="H204" s="6"/>
      <c r="I204" s="6"/>
      <c r="J204" s="50" t="s">
        <v>2344</v>
      </c>
      <c r="K204" s="6" t="s">
        <v>178</v>
      </c>
      <c r="L204" s="50" t="s">
        <v>1832</v>
      </c>
      <c r="M204" s="50" t="s">
        <v>5</v>
      </c>
      <c r="N204" s="5"/>
      <c r="O204" s="5"/>
      <c r="P204" s="5"/>
      <c r="Q204" s="50" t="s">
        <v>2345</v>
      </c>
      <c r="R204" s="5"/>
      <c r="S204" s="50" t="s">
        <v>2390</v>
      </c>
      <c r="T204" s="50">
        <v>24541660</v>
      </c>
      <c r="U204" s="50">
        <v>24541460</v>
      </c>
      <c r="V204" s="50" t="s">
        <v>2346</v>
      </c>
      <c r="W204" s="50" t="s">
        <v>2347</v>
      </c>
      <c r="X204" s="6"/>
    </row>
    <row r="205" spans="1:24" x14ac:dyDescent="0.3">
      <c r="A205" s="50" t="s">
        <v>1749</v>
      </c>
      <c r="B205" s="50" t="s">
        <v>1750</v>
      </c>
      <c r="C205" s="50" t="s">
        <v>175</v>
      </c>
      <c r="D205" s="50" t="s">
        <v>4</v>
      </c>
      <c r="E205" s="50" t="s">
        <v>2</v>
      </c>
      <c r="F205" s="6" t="str">
        <f t="shared" si="3"/>
        <v>6-03-01</v>
      </c>
      <c r="G205" s="50" t="s">
        <v>2369</v>
      </c>
      <c r="H205" s="6"/>
      <c r="I205" s="6"/>
      <c r="J205" s="50" t="s">
        <v>1751</v>
      </c>
      <c r="K205" s="4" t="s">
        <v>178</v>
      </c>
      <c r="L205" s="50" t="s">
        <v>1493</v>
      </c>
      <c r="M205" s="50" t="s">
        <v>10</v>
      </c>
      <c r="N205" s="5"/>
      <c r="O205" s="5"/>
      <c r="P205" s="5"/>
      <c r="Q205" s="50" t="s">
        <v>1752</v>
      </c>
      <c r="R205" s="5"/>
      <c r="S205" s="50" t="s">
        <v>1753</v>
      </c>
      <c r="T205" s="50">
        <v>89707144</v>
      </c>
      <c r="U205" s="50">
        <v>0</v>
      </c>
      <c r="V205" s="50" t="s">
        <v>1754</v>
      </c>
      <c r="W205" s="50" t="s">
        <v>1755</v>
      </c>
      <c r="X205" s="6"/>
    </row>
    <row r="206" spans="1:24" x14ac:dyDescent="0.3">
      <c r="A206" s="52" t="s">
        <v>2446</v>
      </c>
      <c r="B206" s="56" t="s">
        <v>2445</v>
      </c>
      <c r="C206" s="54" t="s">
        <v>176</v>
      </c>
      <c r="D206" s="54" t="s">
        <v>7</v>
      </c>
      <c r="E206" s="54" t="s">
        <v>2</v>
      </c>
      <c r="F206" s="6" t="str">
        <f t="shared" ref="F206:F207" si="4">CONCATENATE(C206,"-",D206,"-",E206)</f>
        <v>1-06-01</v>
      </c>
      <c r="G206" s="50" t="s">
        <v>2369</v>
      </c>
      <c r="J206" s="13" t="s">
        <v>2444</v>
      </c>
      <c r="K206" s="4" t="s">
        <v>178</v>
      </c>
      <c r="L206" s="52" t="s">
        <v>2164</v>
      </c>
      <c r="M206" s="56" t="s">
        <v>4</v>
      </c>
      <c r="Q206" s="54" t="s">
        <v>1458</v>
      </c>
      <c r="W206" s="54" t="s">
        <v>2447</v>
      </c>
    </row>
    <row r="207" spans="1:24" x14ac:dyDescent="0.3">
      <c r="A207" s="52" t="s">
        <v>2449</v>
      </c>
      <c r="B207" s="56" t="s">
        <v>2445</v>
      </c>
      <c r="C207" s="54" t="s">
        <v>176</v>
      </c>
      <c r="D207" s="54" t="s">
        <v>7</v>
      </c>
      <c r="E207" s="54" t="s">
        <v>5</v>
      </c>
      <c r="F207" s="6" t="str">
        <f t="shared" si="4"/>
        <v>1-06-04</v>
      </c>
      <c r="G207" s="50" t="s">
        <v>2369</v>
      </c>
      <c r="J207" s="13" t="s">
        <v>2448</v>
      </c>
      <c r="K207" s="52" t="s">
        <v>2446</v>
      </c>
      <c r="L207" s="52" t="s">
        <v>2164</v>
      </c>
      <c r="M207" s="56" t="s">
        <v>4</v>
      </c>
      <c r="Q207" s="54" t="s">
        <v>2450</v>
      </c>
      <c r="W207" s="54" t="s">
        <v>2451</v>
      </c>
    </row>
  </sheetData>
  <sheetProtection algorithmName="SHA-512" hashValue="/Vaul7wmlZUnqVkq3FA9KhuGk92Q6hNnkgW3QO2Vzwxm3AZW9BoERdAdWzaUiF24/1fJUR8SJcNeWUoCJPrEZA==" saltValue="kSKrZjcq496Zf6Sfr8QDzQ==" spinCount="100000" sheet="1" objects="1" scenarios="1"/>
  <autoFilter ref="A2:X207" xr:uid="{00000000-0009-0000-0000-000000000000}"/>
  <sortState xmlns:xlrd2="http://schemas.microsoft.com/office/spreadsheetml/2017/richdata2" ref="A3:X205">
    <sortCondition ref="B3:B205"/>
    <sortCondition ref="A3:A205"/>
  </sortState>
  <pageMargins left="0.7" right="0.7" top="0.75" bottom="0.75" header="0.3" footer="0.3"/>
  <pageSetup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FA4F-D43F-430A-9B16-6C7FFCC00001}">
  <sheetPr codeName="Hoja5"/>
  <dimension ref="A1:Q99"/>
  <sheetViews>
    <sheetView topLeftCell="B1" zoomScale="90" zoomScaleNormal="90" workbookViewId="0">
      <pane ySplit="2" topLeftCell="A3" activePane="bottomLeft" state="frozen"/>
      <selection activeCell="B3" sqref="B3"/>
      <selection pane="bottomLeft" activeCell="B3" sqref="B3"/>
    </sheetView>
  </sheetViews>
  <sheetFormatPr baseColWidth="10" defaultRowHeight="14.4" x14ac:dyDescent="0.3"/>
  <cols>
    <col min="1" max="1" width="11.5546875" style="4"/>
    <col min="2" max="3" width="10.5546875" style="4" bestFit="1" customWidth="1"/>
    <col min="4" max="4" width="54.44140625" style="4" customWidth="1"/>
    <col min="5" max="5" width="10.109375" style="4" bestFit="1" customWidth="1"/>
    <col min="6" max="6" width="15.33203125" style="4" customWidth="1"/>
    <col min="7" max="7" width="11.5546875" style="4"/>
    <col min="8" max="8" width="47.88671875" style="4" bestFit="1" customWidth="1"/>
    <col min="9" max="9" width="7.33203125" style="4" customWidth="1"/>
    <col min="10" max="13" width="11.5546875" style="4"/>
    <col min="14" max="14" width="34.44140625" style="4" bestFit="1" customWidth="1"/>
    <col min="15" max="16384" width="11.5546875" style="4"/>
  </cols>
  <sheetData>
    <row r="1" spans="1:17" s="1" customFormat="1" x14ac:dyDescent="0.3">
      <c r="B1" s="1">
        <v>2</v>
      </c>
      <c r="C1" s="1">
        <v>2</v>
      </c>
      <c r="D1" s="1">
        <v>1</v>
      </c>
      <c r="E1" s="1">
        <v>10</v>
      </c>
      <c r="F1" s="1">
        <v>11</v>
      </c>
    </row>
    <row r="2" spans="1:17" x14ac:dyDescent="0.3">
      <c r="B2" s="2" t="s">
        <v>157</v>
      </c>
      <c r="C2" s="2" t="s">
        <v>157</v>
      </c>
      <c r="D2" s="2" t="s">
        <v>156</v>
      </c>
      <c r="E2" s="2" t="s">
        <v>163</v>
      </c>
      <c r="F2" s="2" t="s">
        <v>164</v>
      </c>
      <c r="L2" s="37" t="s">
        <v>2454</v>
      </c>
      <c r="N2" s="51" t="s">
        <v>156</v>
      </c>
      <c r="O2" s="51" t="s">
        <v>157</v>
      </c>
      <c r="P2" s="51" t="s">
        <v>163</v>
      </c>
      <c r="Q2" s="3" t="s">
        <v>164</v>
      </c>
    </row>
    <row r="3" spans="1:17" x14ac:dyDescent="0.3">
      <c r="A3" s="4" t="s">
        <v>191</v>
      </c>
      <c r="B3" s="16" t="str">
        <f t="shared" ref="B3:B34" si="0">+I3</f>
        <v>0000</v>
      </c>
      <c r="C3" s="17" t="str">
        <f>CONCATENATE(A3,B3)</f>
        <v>_0000</v>
      </c>
      <c r="D3" s="16" t="str">
        <f t="shared" ref="D3:D28" si="1">+H3</f>
        <v>CINDEA GREEN VALLEY</v>
      </c>
      <c r="E3" s="16" t="str">
        <f t="shared" ref="E3:E28" si="2">+J3</f>
        <v>00321</v>
      </c>
      <c r="F3" s="6" t="s">
        <v>178</v>
      </c>
      <c r="H3" s="4" t="s">
        <v>1654</v>
      </c>
      <c r="I3" s="4" t="s">
        <v>1655</v>
      </c>
      <c r="J3" s="4" t="s">
        <v>1657</v>
      </c>
      <c r="K3" s="6" t="s">
        <v>178</v>
      </c>
      <c r="L3" s="6" t="str">
        <f>IF(J3=P3,"","xx")</f>
        <v/>
      </c>
      <c r="N3" s="50" t="s">
        <v>1654</v>
      </c>
      <c r="O3" s="50" t="s">
        <v>1655</v>
      </c>
      <c r="P3" s="50" t="s">
        <v>1657</v>
      </c>
      <c r="Q3" s="6" t="s">
        <v>178</v>
      </c>
    </row>
    <row r="4" spans="1:17" x14ac:dyDescent="0.3">
      <c r="A4" s="4" t="s">
        <v>191</v>
      </c>
      <c r="B4" s="16" t="str">
        <f t="shared" si="0"/>
        <v>4827</v>
      </c>
      <c r="C4" s="17" t="str">
        <f>CONCATENATE(A4,B4)</f>
        <v>_4827</v>
      </c>
      <c r="D4" s="16" t="str">
        <f t="shared" si="1"/>
        <v>CINDEA MARIA MAZZARELLO</v>
      </c>
      <c r="E4" s="16" t="str">
        <f t="shared" si="2"/>
        <v>00042</v>
      </c>
      <c r="F4" s="6" t="s">
        <v>178</v>
      </c>
      <c r="H4" s="4" t="s">
        <v>1896</v>
      </c>
      <c r="I4" s="4" t="s">
        <v>1897</v>
      </c>
      <c r="J4" s="4" t="s">
        <v>1898</v>
      </c>
      <c r="K4" s="6" t="s">
        <v>178</v>
      </c>
      <c r="L4" s="6" t="str">
        <f t="shared" ref="L4:L67" si="3">IF(J4=P4,"","xx")</f>
        <v/>
      </c>
      <c r="N4" s="50" t="s">
        <v>1896</v>
      </c>
      <c r="O4" s="50" t="s">
        <v>1897</v>
      </c>
      <c r="P4" s="50" t="s">
        <v>1898</v>
      </c>
      <c r="Q4" s="4" t="s">
        <v>178</v>
      </c>
    </row>
    <row r="5" spans="1:17" x14ac:dyDescent="0.3">
      <c r="A5" s="4" t="s">
        <v>191</v>
      </c>
      <c r="B5" s="16" t="str">
        <f t="shared" si="0"/>
        <v>4828</v>
      </c>
      <c r="C5" s="17" t="str">
        <f t="shared" ref="C5:C21" si="4">CONCATENATE(A5,B5)</f>
        <v>_4828</v>
      </c>
      <c r="D5" s="16" t="str">
        <f t="shared" si="1"/>
        <v>CINDEA SANTA ANA</v>
      </c>
      <c r="E5" s="16" t="str">
        <f t="shared" si="2"/>
        <v>00019</v>
      </c>
      <c r="F5" s="6" t="s">
        <v>178</v>
      </c>
      <c r="H5" s="4" t="s">
        <v>2251</v>
      </c>
      <c r="I5" s="4" t="s">
        <v>2252</v>
      </c>
      <c r="J5" s="4" t="s">
        <v>2253</v>
      </c>
      <c r="K5" s="6" t="s">
        <v>178</v>
      </c>
      <c r="L5" s="6" t="str">
        <f t="shared" si="3"/>
        <v/>
      </c>
      <c r="N5" s="50" t="s">
        <v>2251</v>
      </c>
      <c r="O5" s="50" t="s">
        <v>2252</v>
      </c>
      <c r="P5" s="50" t="s">
        <v>2253</v>
      </c>
      <c r="Q5" s="4" t="s">
        <v>178</v>
      </c>
    </row>
    <row r="6" spans="1:17" x14ac:dyDescent="0.3">
      <c r="A6" s="4" t="s">
        <v>191</v>
      </c>
      <c r="B6" s="16" t="str">
        <f t="shared" si="0"/>
        <v>4834</v>
      </c>
      <c r="C6" s="17" t="str">
        <f t="shared" si="4"/>
        <v>_4834</v>
      </c>
      <c r="D6" s="16" t="str">
        <f t="shared" si="1"/>
        <v>CINDEA ALBERTO BRENES MORA</v>
      </c>
      <c r="E6" s="16" t="str">
        <f t="shared" si="2"/>
        <v>00018</v>
      </c>
      <c r="F6" s="6" t="s">
        <v>178</v>
      </c>
      <c r="H6" s="4" t="s">
        <v>1432</v>
      </c>
      <c r="I6" s="4" t="s">
        <v>1433</v>
      </c>
      <c r="J6" s="4" t="s">
        <v>1434</v>
      </c>
      <c r="K6" s="6" t="s">
        <v>178</v>
      </c>
      <c r="L6" s="6" t="str">
        <f t="shared" si="3"/>
        <v/>
      </c>
      <c r="N6" s="50" t="s">
        <v>1432</v>
      </c>
      <c r="O6" s="50" t="s">
        <v>1433</v>
      </c>
      <c r="P6" s="50" t="s">
        <v>1434</v>
      </c>
      <c r="Q6" s="6" t="s">
        <v>178</v>
      </c>
    </row>
    <row r="7" spans="1:17" x14ac:dyDescent="0.3">
      <c r="A7" s="4" t="s">
        <v>191</v>
      </c>
      <c r="B7" s="16" t="str">
        <f t="shared" si="0"/>
        <v>4852</v>
      </c>
      <c r="C7" s="17" t="str">
        <f t="shared" si="4"/>
        <v>_4852</v>
      </c>
      <c r="D7" s="16" t="str">
        <f t="shared" si="1"/>
        <v>CINDEA SAN CARLOS</v>
      </c>
      <c r="E7" s="16" t="str">
        <f t="shared" si="2"/>
        <v>00022</v>
      </c>
      <c r="F7" s="6" t="s">
        <v>178</v>
      </c>
      <c r="H7" s="4" t="s">
        <v>2116</v>
      </c>
      <c r="I7" s="4" t="s">
        <v>2117</v>
      </c>
      <c r="J7" s="4" t="s">
        <v>2118</v>
      </c>
      <c r="K7" s="6" t="s">
        <v>178</v>
      </c>
      <c r="L7" s="6" t="str">
        <f t="shared" si="3"/>
        <v/>
      </c>
      <c r="N7" s="50" t="s">
        <v>2116</v>
      </c>
      <c r="O7" s="50" t="s">
        <v>2117</v>
      </c>
      <c r="P7" s="50" t="s">
        <v>2118</v>
      </c>
      <c r="Q7" s="4" t="s">
        <v>178</v>
      </c>
    </row>
    <row r="8" spans="1:17" x14ac:dyDescent="0.3">
      <c r="A8" s="4" t="s">
        <v>191</v>
      </c>
      <c r="B8" s="16" t="str">
        <f t="shared" si="0"/>
        <v>4873</v>
      </c>
      <c r="C8" s="17" t="str">
        <f t="shared" si="4"/>
        <v>_4873</v>
      </c>
      <c r="D8" s="16" t="str">
        <f t="shared" si="1"/>
        <v>CINDEA SANTA CRUZ</v>
      </c>
      <c r="E8" s="16" t="str">
        <f t="shared" si="2"/>
        <v>00026</v>
      </c>
      <c r="F8" s="6" t="s">
        <v>178</v>
      </c>
      <c r="H8" s="4" t="s">
        <v>2257</v>
      </c>
      <c r="I8" s="4" t="s">
        <v>2258</v>
      </c>
      <c r="J8" s="4" t="s">
        <v>2259</v>
      </c>
      <c r="K8" s="6" t="s">
        <v>178</v>
      </c>
      <c r="L8" s="6" t="str">
        <f t="shared" si="3"/>
        <v/>
      </c>
      <c r="N8" s="50" t="s">
        <v>2257</v>
      </c>
      <c r="O8" s="50" t="s">
        <v>2258</v>
      </c>
      <c r="P8" s="50" t="s">
        <v>2259</v>
      </c>
      <c r="Q8" s="4" t="s">
        <v>178</v>
      </c>
    </row>
    <row r="9" spans="1:17" x14ac:dyDescent="0.3">
      <c r="A9" s="4" t="s">
        <v>191</v>
      </c>
      <c r="B9" s="16" t="str">
        <f t="shared" si="0"/>
        <v>4885</v>
      </c>
      <c r="C9" s="17" t="str">
        <f t="shared" si="4"/>
        <v>_4885</v>
      </c>
      <c r="D9" s="16" t="str">
        <f t="shared" si="1"/>
        <v>CINDEA CIUDAD NEILY</v>
      </c>
      <c r="E9" s="16" t="str">
        <f t="shared" si="2"/>
        <v>00032</v>
      </c>
      <c r="F9" s="6" t="s">
        <v>178</v>
      </c>
      <c r="H9" s="4" t="s">
        <v>1547</v>
      </c>
      <c r="I9" s="4" t="s">
        <v>1548</v>
      </c>
      <c r="J9" s="4" t="s">
        <v>667</v>
      </c>
      <c r="K9" s="6" t="s">
        <v>178</v>
      </c>
      <c r="L9" s="6" t="str">
        <f t="shared" si="3"/>
        <v/>
      </c>
      <c r="N9" s="50" t="s">
        <v>1547</v>
      </c>
      <c r="O9" s="50" t="s">
        <v>1548</v>
      </c>
      <c r="P9" s="50" t="s">
        <v>667</v>
      </c>
      <c r="Q9" s="4" t="s">
        <v>178</v>
      </c>
    </row>
    <row r="10" spans="1:17" x14ac:dyDescent="0.3">
      <c r="A10" s="4" t="s">
        <v>191</v>
      </c>
      <c r="B10" s="16" t="str">
        <f t="shared" si="0"/>
        <v>4895</v>
      </c>
      <c r="C10" s="17" t="str">
        <f t="shared" si="4"/>
        <v>_4895</v>
      </c>
      <c r="D10" s="16" t="str">
        <f t="shared" si="1"/>
        <v>CINDEA CARIARI</v>
      </c>
      <c r="E10" s="16" t="str">
        <f t="shared" si="2"/>
        <v>00033</v>
      </c>
      <c r="F10" s="6" t="s">
        <v>178</v>
      </c>
      <c r="H10" s="4" t="s">
        <v>1513</v>
      </c>
      <c r="I10" s="4" t="s">
        <v>1514</v>
      </c>
      <c r="J10" s="4" t="s">
        <v>668</v>
      </c>
      <c r="K10" s="6" t="s">
        <v>178</v>
      </c>
      <c r="L10" s="6" t="str">
        <f t="shared" si="3"/>
        <v/>
      </c>
      <c r="N10" s="50" t="s">
        <v>1513</v>
      </c>
      <c r="O10" s="50" t="s">
        <v>1514</v>
      </c>
      <c r="P10" s="50" t="s">
        <v>668</v>
      </c>
      <c r="Q10" s="4" t="s">
        <v>178</v>
      </c>
    </row>
    <row r="11" spans="1:17" x14ac:dyDescent="0.3">
      <c r="A11" s="4" t="s">
        <v>191</v>
      </c>
      <c r="B11" s="16" t="str">
        <f t="shared" si="0"/>
        <v>4897</v>
      </c>
      <c r="C11" s="17" t="str">
        <f t="shared" si="4"/>
        <v>_4897</v>
      </c>
      <c r="D11" s="16" t="str">
        <f t="shared" si="1"/>
        <v>CINDEA UPALA</v>
      </c>
      <c r="E11" s="16" t="str">
        <f t="shared" si="2"/>
        <v>00023</v>
      </c>
      <c r="F11" s="6" t="s">
        <v>178</v>
      </c>
      <c r="H11" s="4" t="s">
        <v>2327</v>
      </c>
      <c r="I11" s="4" t="s">
        <v>2328</v>
      </c>
      <c r="J11" s="4" t="s">
        <v>2329</v>
      </c>
      <c r="K11" s="6" t="s">
        <v>178</v>
      </c>
      <c r="L11" s="6" t="str">
        <f t="shared" si="3"/>
        <v/>
      </c>
      <c r="N11" s="50" t="s">
        <v>2327</v>
      </c>
      <c r="O11" s="50" t="s">
        <v>2328</v>
      </c>
      <c r="P11" s="50" t="s">
        <v>2329</v>
      </c>
      <c r="Q11" s="4" t="s">
        <v>178</v>
      </c>
    </row>
    <row r="12" spans="1:17" x14ac:dyDescent="0.3">
      <c r="A12" s="4" t="s">
        <v>191</v>
      </c>
      <c r="B12" s="16" t="str">
        <f t="shared" si="0"/>
        <v>4911</v>
      </c>
      <c r="C12" s="17" t="str">
        <f t="shared" si="4"/>
        <v>_4911</v>
      </c>
      <c r="D12" s="16" t="str">
        <f t="shared" si="1"/>
        <v>CINDEA RICARDO JIMENEZ O.</v>
      </c>
      <c r="E12" s="16" t="str">
        <f t="shared" si="2"/>
        <v>00036</v>
      </c>
      <c r="F12" s="6" t="s">
        <v>178</v>
      </c>
      <c r="H12" s="4" t="s">
        <v>2055</v>
      </c>
      <c r="I12" s="4" t="s">
        <v>2056</v>
      </c>
      <c r="J12" s="4" t="s">
        <v>2057</v>
      </c>
      <c r="K12" s="6" t="s">
        <v>178</v>
      </c>
      <c r="L12" s="6" t="str">
        <f t="shared" si="3"/>
        <v/>
      </c>
      <c r="N12" s="50" t="s">
        <v>2055</v>
      </c>
      <c r="O12" s="50" t="s">
        <v>2056</v>
      </c>
      <c r="P12" s="50" t="s">
        <v>2057</v>
      </c>
      <c r="Q12" s="4" t="s">
        <v>178</v>
      </c>
    </row>
    <row r="13" spans="1:17" x14ac:dyDescent="0.3">
      <c r="A13" s="4" t="s">
        <v>191</v>
      </c>
      <c r="B13" s="16" t="str">
        <f t="shared" si="0"/>
        <v>5101</v>
      </c>
      <c r="C13" s="17" t="str">
        <f t="shared" si="4"/>
        <v>_5101</v>
      </c>
      <c r="D13" s="16" t="str">
        <f t="shared" si="1"/>
        <v>CINDEA TURRIALBA</v>
      </c>
      <c r="E13" s="16" t="str">
        <f t="shared" si="2"/>
        <v>00025</v>
      </c>
      <c r="F13" s="6" t="s">
        <v>178</v>
      </c>
      <c r="H13" s="4" t="s">
        <v>2322</v>
      </c>
      <c r="I13" s="4" t="s">
        <v>2323</v>
      </c>
      <c r="J13" s="4" t="s">
        <v>2324</v>
      </c>
      <c r="K13" s="6" t="s">
        <v>178</v>
      </c>
      <c r="L13" s="6" t="str">
        <f t="shared" si="3"/>
        <v/>
      </c>
      <c r="N13" s="50" t="s">
        <v>2322</v>
      </c>
      <c r="O13" s="50" t="s">
        <v>2323</v>
      </c>
      <c r="P13" s="50" t="s">
        <v>2324</v>
      </c>
      <c r="Q13" s="4" t="s">
        <v>178</v>
      </c>
    </row>
    <row r="14" spans="1:17" x14ac:dyDescent="0.3">
      <c r="A14" s="4" t="s">
        <v>191</v>
      </c>
      <c r="B14" s="16" t="str">
        <f t="shared" si="0"/>
        <v>5280</v>
      </c>
      <c r="C14" s="17" t="str">
        <f t="shared" si="4"/>
        <v>_5280</v>
      </c>
      <c r="D14" s="16" t="str">
        <f t="shared" si="1"/>
        <v>CINDEA SAN JUAN DE DIOS</v>
      </c>
      <c r="E14" s="16" t="str">
        <f t="shared" si="2"/>
        <v>00041</v>
      </c>
      <c r="F14" s="6" t="s">
        <v>178</v>
      </c>
      <c r="H14" s="4" t="s">
        <v>2161</v>
      </c>
      <c r="I14" s="4" t="s">
        <v>2162</v>
      </c>
      <c r="J14" s="4" t="s">
        <v>2163</v>
      </c>
      <c r="K14" s="6" t="s">
        <v>178</v>
      </c>
      <c r="L14" s="6" t="str">
        <f t="shared" si="3"/>
        <v/>
      </c>
      <c r="N14" s="50" t="s">
        <v>2161</v>
      </c>
      <c r="O14" s="50" t="s">
        <v>2162</v>
      </c>
      <c r="P14" s="50" t="s">
        <v>2163</v>
      </c>
      <c r="Q14" s="6" t="s">
        <v>178</v>
      </c>
    </row>
    <row r="15" spans="1:17" x14ac:dyDescent="0.3">
      <c r="A15" s="4" t="s">
        <v>191</v>
      </c>
      <c r="B15" s="16" t="str">
        <f t="shared" si="0"/>
        <v>5281</v>
      </c>
      <c r="C15" s="17" t="str">
        <f t="shared" si="4"/>
        <v>_5281</v>
      </c>
      <c r="D15" s="16" t="str">
        <f t="shared" si="1"/>
        <v>CINDEA PURISCAL</v>
      </c>
      <c r="E15" s="16" t="str">
        <f t="shared" si="2"/>
        <v>00038</v>
      </c>
      <c r="F15" s="6" t="s">
        <v>178</v>
      </c>
      <c r="H15" s="4" t="s">
        <v>2042</v>
      </c>
      <c r="I15" s="4" t="s">
        <v>2043</v>
      </c>
      <c r="J15" s="4" t="s">
        <v>2044</v>
      </c>
      <c r="K15" s="6" t="s">
        <v>178</v>
      </c>
      <c r="L15" s="6" t="str">
        <f t="shared" si="3"/>
        <v/>
      </c>
      <c r="N15" s="50" t="s">
        <v>2042</v>
      </c>
      <c r="O15" s="50" t="s">
        <v>2043</v>
      </c>
      <c r="P15" s="50" t="s">
        <v>2044</v>
      </c>
      <c r="Q15" s="4" t="s">
        <v>178</v>
      </c>
    </row>
    <row r="16" spans="1:17" x14ac:dyDescent="0.3">
      <c r="A16" s="4" t="s">
        <v>191</v>
      </c>
      <c r="B16" s="16" t="str">
        <f t="shared" si="0"/>
        <v>5282</v>
      </c>
      <c r="C16" s="17" t="str">
        <f t="shared" si="4"/>
        <v>_5282</v>
      </c>
      <c r="D16" s="16" t="str">
        <f t="shared" si="1"/>
        <v>CINDEA SAN RAFAEL-CAI ADULTO MAYOR</v>
      </c>
      <c r="E16" s="16" t="str">
        <f t="shared" si="2"/>
        <v>00178</v>
      </c>
      <c r="F16" s="6" t="s">
        <v>178</v>
      </c>
      <c r="H16" s="4" t="s">
        <v>2210</v>
      </c>
      <c r="I16" s="4" t="s">
        <v>2211</v>
      </c>
      <c r="J16" s="4" t="s">
        <v>2212</v>
      </c>
      <c r="K16" s="6" t="s">
        <v>178</v>
      </c>
      <c r="L16" s="6" t="str">
        <f t="shared" si="3"/>
        <v/>
      </c>
      <c r="N16" s="50" t="s">
        <v>2210</v>
      </c>
      <c r="O16" s="50" t="s">
        <v>2211</v>
      </c>
      <c r="P16" s="50" t="s">
        <v>2212</v>
      </c>
      <c r="Q16" s="4" t="s">
        <v>178</v>
      </c>
    </row>
    <row r="17" spans="1:17" x14ac:dyDescent="0.3">
      <c r="A17" s="4" t="s">
        <v>191</v>
      </c>
      <c r="B17" s="16" t="str">
        <f t="shared" si="0"/>
        <v>5282</v>
      </c>
      <c r="C17" s="17" t="str">
        <f t="shared" si="4"/>
        <v>_5282</v>
      </c>
      <c r="D17" s="16" t="str">
        <f t="shared" si="1"/>
        <v>CINDEA SAN RAFAEL-CAI DR.GERARDO RODRIGUEZ</v>
      </c>
      <c r="E17" s="16" t="str">
        <f t="shared" si="2"/>
        <v>00153</v>
      </c>
      <c r="F17" s="6" t="s">
        <v>178</v>
      </c>
      <c r="H17" s="4" t="s">
        <v>2361</v>
      </c>
      <c r="I17" s="4" t="s">
        <v>2211</v>
      </c>
      <c r="J17" s="4" t="s">
        <v>2217</v>
      </c>
      <c r="K17" s="6" t="s">
        <v>178</v>
      </c>
      <c r="L17" s="6" t="str">
        <f t="shared" si="3"/>
        <v/>
      </c>
      <c r="N17" s="50" t="s">
        <v>2216</v>
      </c>
      <c r="O17" s="50" t="s">
        <v>2211</v>
      </c>
      <c r="P17" s="50" t="s">
        <v>2217</v>
      </c>
      <c r="Q17" s="4" t="s">
        <v>178</v>
      </c>
    </row>
    <row r="18" spans="1:17" x14ac:dyDescent="0.3">
      <c r="A18" s="4" t="s">
        <v>191</v>
      </c>
      <c r="B18" s="16" t="str">
        <f t="shared" si="0"/>
        <v>5282</v>
      </c>
      <c r="C18" s="17" t="str">
        <f t="shared" si="4"/>
        <v>_5282</v>
      </c>
      <c r="D18" s="16" t="str">
        <f t="shared" si="1"/>
        <v>CINDEA SAN RAFAEL-CAI JORGE ARTURO MONTERO CASTRO</v>
      </c>
      <c r="E18" s="16" t="str">
        <f t="shared" si="2"/>
        <v>00021</v>
      </c>
      <c r="F18" s="6" t="s">
        <v>178</v>
      </c>
      <c r="H18" s="4" t="s">
        <v>2455</v>
      </c>
      <c r="I18" s="4" t="s">
        <v>2211</v>
      </c>
      <c r="J18" s="4" t="s">
        <v>2221</v>
      </c>
      <c r="K18" s="6" t="s">
        <v>178</v>
      </c>
      <c r="L18" s="6" t="str">
        <f t="shared" si="3"/>
        <v/>
      </c>
      <c r="N18" s="50" t="s">
        <v>2220</v>
      </c>
      <c r="O18" s="50" t="s">
        <v>2211</v>
      </c>
      <c r="P18" s="50" t="s">
        <v>2221</v>
      </c>
      <c r="Q18" s="4" t="s">
        <v>178</v>
      </c>
    </row>
    <row r="19" spans="1:17" x14ac:dyDescent="0.3">
      <c r="A19" s="4" t="s">
        <v>191</v>
      </c>
      <c r="B19" s="16" t="str">
        <f t="shared" si="0"/>
        <v>5282</v>
      </c>
      <c r="C19" s="17" t="str">
        <f t="shared" si="4"/>
        <v>_5282</v>
      </c>
      <c r="D19" s="16" t="str">
        <f t="shared" si="1"/>
        <v>CINDEA SAN RAFAEL-CAI LUIS PAULINO MORA MORA</v>
      </c>
      <c r="E19" s="16" t="str">
        <f t="shared" si="2"/>
        <v>00107</v>
      </c>
      <c r="F19" s="6" t="s">
        <v>178</v>
      </c>
      <c r="H19" s="4" t="s">
        <v>2223</v>
      </c>
      <c r="I19" s="4" t="s">
        <v>2211</v>
      </c>
      <c r="J19" s="4" t="s">
        <v>2224</v>
      </c>
      <c r="K19" s="6" t="s">
        <v>178</v>
      </c>
      <c r="L19" s="6" t="str">
        <f t="shared" si="3"/>
        <v/>
      </c>
      <c r="N19" s="50" t="s">
        <v>2223</v>
      </c>
      <c r="O19" s="50" t="s">
        <v>2211</v>
      </c>
      <c r="P19" s="50" t="s">
        <v>2224</v>
      </c>
      <c r="Q19" s="4" t="s">
        <v>178</v>
      </c>
    </row>
    <row r="20" spans="1:17" x14ac:dyDescent="0.3">
      <c r="A20" s="4" t="s">
        <v>191</v>
      </c>
      <c r="B20" s="16" t="str">
        <f t="shared" si="0"/>
        <v>5282</v>
      </c>
      <c r="C20" s="17" t="str">
        <f t="shared" si="4"/>
        <v>_5282</v>
      </c>
      <c r="D20" s="16" t="str">
        <f t="shared" si="1"/>
        <v>CINDEA SAN RAFAEL-CAI OFELIA VINCENZI PEÑARANDA</v>
      </c>
      <c r="E20" s="16" t="str">
        <f t="shared" si="2"/>
        <v>00152</v>
      </c>
      <c r="F20" s="6" t="s">
        <v>178</v>
      </c>
      <c r="H20" s="4" t="s">
        <v>2227</v>
      </c>
      <c r="I20" s="4" t="s">
        <v>2211</v>
      </c>
      <c r="J20" s="4" t="s">
        <v>2228</v>
      </c>
      <c r="K20" s="6" t="s">
        <v>178</v>
      </c>
      <c r="L20" s="6" t="str">
        <f t="shared" si="3"/>
        <v/>
      </c>
      <c r="N20" s="50" t="s">
        <v>2227</v>
      </c>
      <c r="O20" s="50" t="s">
        <v>2211</v>
      </c>
      <c r="P20" s="50" t="s">
        <v>2228</v>
      </c>
      <c r="Q20" s="4" t="s">
        <v>178</v>
      </c>
    </row>
    <row r="21" spans="1:17" x14ac:dyDescent="0.3">
      <c r="A21" s="4" t="s">
        <v>191</v>
      </c>
      <c r="B21" s="16" t="str">
        <f t="shared" si="0"/>
        <v>5282</v>
      </c>
      <c r="C21" s="17" t="str">
        <f t="shared" si="4"/>
        <v>_5282</v>
      </c>
      <c r="D21" s="16" t="str">
        <f t="shared" si="1"/>
        <v>CINDEA SAN RAFAEL-LA PAZ</v>
      </c>
      <c r="E21" s="16" t="str">
        <f t="shared" si="2"/>
        <v>00326</v>
      </c>
      <c r="F21" s="6"/>
      <c r="H21" s="12" t="s">
        <v>2368</v>
      </c>
      <c r="I21" s="13" t="s">
        <v>2211</v>
      </c>
      <c r="J21" s="13" t="s">
        <v>2428</v>
      </c>
      <c r="K21" s="6"/>
      <c r="L21" s="6" t="str">
        <f t="shared" si="3"/>
        <v/>
      </c>
      <c r="N21" s="12" t="s">
        <v>2368</v>
      </c>
      <c r="O21" s="13" t="s">
        <v>2211</v>
      </c>
      <c r="P21" s="13" t="s">
        <v>2428</v>
      </c>
      <c r="Q21" s="4" t="s">
        <v>178</v>
      </c>
    </row>
    <row r="22" spans="1:17" x14ac:dyDescent="0.3">
      <c r="A22" s="4" t="s">
        <v>191</v>
      </c>
      <c r="B22" s="16" t="str">
        <f t="shared" si="0"/>
        <v>5283</v>
      </c>
      <c r="C22" s="17" t="str">
        <f t="shared" ref="C22:C53" si="5">CONCATENATE(A21,B22)</f>
        <v>_5283</v>
      </c>
      <c r="D22" s="16" t="str">
        <f t="shared" si="1"/>
        <v>CINDEA PUERTO VIEJO</v>
      </c>
      <c r="E22" s="16" t="str">
        <f t="shared" si="2"/>
        <v>00261</v>
      </c>
      <c r="F22" s="6" t="s">
        <v>178</v>
      </c>
      <c r="H22" s="4" t="s">
        <v>2018</v>
      </c>
      <c r="I22" s="4" t="s">
        <v>2019</v>
      </c>
      <c r="J22" s="4" t="s">
        <v>2020</v>
      </c>
      <c r="K22" s="6" t="s">
        <v>178</v>
      </c>
      <c r="L22" s="6" t="str">
        <f t="shared" si="3"/>
        <v/>
      </c>
      <c r="N22" s="50" t="s">
        <v>2018</v>
      </c>
      <c r="O22" s="50" t="s">
        <v>2019</v>
      </c>
      <c r="P22" s="50" t="s">
        <v>2020</v>
      </c>
      <c r="Q22" s="4" t="s">
        <v>178</v>
      </c>
    </row>
    <row r="23" spans="1:17" x14ac:dyDescent="0.3">
      <c r="A23" s="4" t="s">
        <v>191</v>
      </c>
      <c r="B23" s="16" t="str">
        <f t="shared" si="0"/>
        <v>5676</v>
      </c>
      <c r="C23" s="17" t="str">
        <f t="shared" si="5"/>
        <v>_5676</v>
      </c>
      <c r="D23" s="16" t="str">
        <f t="shared" si="1"/>
        <v>CINDEA ABANGARES</v>
      </c>
      <c r="E23" s="16" t="str">
        <f t="shared" si="2"/>
        <v>00046</v>
      </c>
      <c r="F23" s="6" t="s">
        <v>178</v>
      </c>
      <c r="H23" s="4" t="s">
        <v>1407</v>
      </c>
      <c r="I23" s="4" t="s">
        <v>1408</v>
      </c>
      <c r="J23" s="4" t="s">
        <v>1409</v>
      </c>
      <c r="K23" s="6" t="s">
        <v>178</v>
      </c>
      <c r="L23" s="6" t="str">
        <f t="shared" si="3"/>
        <v/>
      </c>
      <c r="N23" s="50" t="s">
        <v>1407</v>
      </c>
      <c r="O23" s="50" t="s">
        <v>1408</v>
      </c>
      <c r="P23" s="50" t="s">
        <v>1409</v>
      </c>
      <c r="Q23" s="4" t="s">
        <v>178</v>
      </c>
    </row>
    <row r="24" spans="1:17" x14ac:dyDescent="0.3">
      <c r="A24" s="4" t="s">
        <v>191</v>
      </c>
      <c r="B24" s="16" t="str">
        <f t="shared" si="0"/>
        <v>5686</v>
      </c>
      <c r="C24" s="17" t="str">
        <f t="shared" si="5"/>
        <v>_5686</v>
      </c>
      <c r="D24" s="16" t="str">
        <f t="shared" si="1"/>
        <v>CINDEA BRIBRI</v>
      </c>
      <c r="E24" s="16" t="str">
        <f t="shared" si="2"/>
        <v>00044</v>
      </c>
      <c r="F24" s="6" t="s">
        <v>178</v>
      </c>
      <c r="H24" s="4" t="s">
        <v>1474</v>
      </c>
      <c r="I24" s="4" t="s">
        <v>1475</v>
      </c>
      <c r="J24" s="4" t="s">
        <v>1476</v>
      </c>
      <c r="K24" s="6" t="s">
        <v>178</v>
      </c>
      <c r="L24" s="6" t="str">
        <f t="shared" si="3"/>
        <v/>
      </c>
      <c r="N24" s="50" t="s">
        <v>1474</v>
      </c>
      <c r="O24" s="50" t="s">
        <v>1475</v>
      </c>
      <c r="P24" s="50" t="s">
        <v>1476</v>
      </c>
      <c r="Q24" s="4" t="s">
        <v>178</v>
      </c>
    </row>
    <row r="25" spans="1:17" x14ac:dyDescent="0.3">
      <c r="A25" s="4" t="s">
        <v>191</v>
      </c>
      <c r="B25" s="16" t="str">
        <f t="shared" si="0"/>
        <v>5687</v>
      </c>
      <c r="C25" s="17" t="str">
        <f t="shared" si="5"/>
        <v>_5687</v>
      </c>
      <c r="D25" s="16" t="str">
        <f t="shared" si="1"/>
        <v>CINDEA 28 MILLAS</v>
      </c>
      <c r="E25" s="16" t="str">
        <f t="shared" si="2"/>
        <v>00048</v>
      </c>
      <c r="F25" s="6" t="s">
        <v>178</v>
      </c>
      <c r="H25" s="4" t="s">
        <v>1369</v>
      </c>
      <c r="I25" s="4" t="s">
        <v>1370</v>
      </c>
      <c r="J25" s="4" t="s">
        <v>1372</v>
      </c>
      <c r="K25" s="6" t="s">
        <v>178</v>
      </c>
      <c r="L25" s="6" t="str">
        <f t="shared" si="3"/>
        <v/>
      </c>
      <c r="N25" s="50" t="s">
        <v>1369</v>
      </c>
      <c r="O25" s="50" t="s">
        <v>1370</v>
      </c>
      <c r="P25" s="50" t="s">
        <v>1372</v>
      </c>
      <c r="Q25" s="4" t="s">
        <v>178</v>
      </c>
    </row>
    <row r="26" spans="1:17" x14ac:dyDescent="0.3">
      <c r="A26" s="4" t="s">
        <v>191</v>
      </c>
      <c r="B26" s="16" t="str">
        <f t="shared" si="0"/>
        <v>5688</v>
      </c>
      <c r="C26" s="17" t="str">
        <f t="shared" si="5"/>
        <v>_5688</v>
      </c>
      <c r="D26" s="16" t="str">
        <f t="shared" si="1"/>
        <v>CINDEA LIMON</v>
      </c>
      <c r="E26" s="16" t="str">
        <f t="shared" si="2"/>
        <v>00045</v>
      </c>
      <c r="F26" s="6" t="s">
        <v>178</v>
      </c>
      <c r="H26" s="4" t="s">
        <v>1862</v>
      </c>
      <c r="I26" s="4" t="s">
        <v>1863</v>
      </c>
      <c r="J26" s="4" t="s">
        <v>1864</v>
      </c>
      <c r="K26" s="6" t="s">
        <v>178</v>
      </c>
      <c r="L26" s="6" t="str">
        <f t="shared" si="3"/>
        <v/>
      </c>
      <c r="N26" s="50" t="s">
        <v>1862</v>
      </c>
      <c r="O26" s="50" t="s">
        <v>1863</v>
      </c>
      <c r="P26" s="50" t="s">
        <v>1864</v>
      </c>
      <c r="Q26" s="4" t="s">
        <v>178</v>
      </c>
    </row>
    <row r="27" spans="1:17" x14ac:dyDescent="0.3">
      <c r="A27" s="4" t="s">
        <v>191</v>
      </c>
      <c r="B27" s="16" t="str">
        <f t="shared" si="0"/>
        <v>5746</v>
      </c>
      <c r="C27" s="17" t="str">
        <f t="shared" si="5"/>
        <v>_5746</v>
      </c>
      <c r="D27" s="16" t="str">
        <f t="shared" si="1"/>
        <v>CINDEA VENECIA</v>
      </c>
      <c r="E27" s="16" t="str">
        <f t="shared" si="2"/>
        <v>00047</v>
      </c>
      <c r="F27" s="6" t="s">
        <v>178</v>
      </c>
      <c r="H27" s="4" t="s">
        <v>2348</v>
      </c>
      <c r="I27" s="4" t="s">
        <v>2349</v>
      </c>
      <c r="J27" s="4" t="s">
        <v>2350</v>
      </c>
      <c r="K27" s="6" t="s">
        <v>178</v>
      </c>
      <c r="L27" s="6" t="str">
        <f t="shared" si="3"/>
        <v/>
      </c>
      <c r="N27" s="50" t="s">
        <v>2348</v>
      </c>
      <c r="O27" s="50" t="s">
        <v>2349</v>
      </c>
      <c r="P27" s="50" t="s">
        <v>2350</v>
      </c>
      <c r="Q27" s="4" t="s">
        <v>178</v>
      </c>
    </row>
    <row r="28" spans="1:17" x14ac:dyDescent="0.3">
      <c r="A28" s="4" t="s">
        <v>191</v>
      </c>
      <c r="B28" s="16" t="str">
        <f t="shared" si="0"/>
        <v>5835</v>
      </c>
      <c r="C28" s="17" t="str">
        <f t="shared" si="5"/>
        <v>_5835</v>
      </c>
      <c r="D28" s="16" t="str">
        <f t="shared" si="1"/>
        <v>CINDEA JICARAL</v>
      </c>
      <c r="E28" s="16" t="str">
        <f t="shared" si="2"/>
        <v>00034</v>
      </c>
      <c r="F28" s="6" t="s">
        <v>178</v>
      </c>
      <c r="H28" s="4" t="s">
        <v>1725</v>
      </c>
      <c r="I28" s="4" t="s">
        <v>1726</v>
      </c>
      <c r="J28" s="4" t="s">
        <v>669</v>
      </c>
      <c r="K28" s="6" t="s">
        <v>178</v>
      </c>
      <c r="L28" s="6" t="str">
        <f t="shared" si="3"/>
        <v/>
      </c>
      <c r="N28" s="50" t="s">
        <v>1725</v>
      </c>
      <c r="O28" s="50" t="s">
        <v>1726</v>
      </c>
      <c r="P28" s="50" t="s">
        <v>669</v>
      </c>
      <c r="Q28" s="4" t="s">
        <v>178</v>
      </c>
    </row>
    <row r="29" spans="1:17" x14ac:dyDescent="0.3">
      <c r="A29" s="4" t="s">
        <v>191</v>
      </c>
      <c r="B29" s="16" t="str">
        <f t="shared" si="0"/>
        <v>5888</v>
      </c>
      <c r="C29" s="17" t="str">
        <f t="shared" si="5"/>
        <v>_5888</v>
      </c>
      <c r="D29" s="18" t="s">
        <v>2128</v>
      </c>
      <c r="E29" s="19" t="s">
        <v>2130</v>
      </c>
      <c r="F29" s="6" t="s">
        <v>178</v>
      </c>
      <c r="H29" s="20" t="s">
        <v>2128</v>
      </c>
      <c r="I29" s="4" t="s">
        <v>2129</v>
      </c>
      <c r="J29" s="19" t="s">
        <v>2130</v>
      </c>
      <c r="K29" s="6" t="s">
        <v>178</v>
      </c>
      <c r="L29" s="6" t="str">
        <f t="shared" si="3"/>
        <v/>
      </c>
      <c r="N29" s="50" t="s">
        <v>2128</v>
      </c>
      <c r="O29" s="50" t="s">
        <v>2129</v>
      </c>
      <c r="P29" s="50" t="s">
        <v>2130</v>
      </c>
      <c r="Q29" s="4" t="s">
        <v>178</v>
      </c>
    </row>
    <row r="30" spans="1:17" x14ac:dyDescent="0.3">
      <c r="A30" s="4" t="s">
        <v>191</v>
      </c>
      <c r="B30" s="16" t="str">
        <f t="shared" si="0"/>
        <v>5889</v>
      </c>
      <c r="C30" s="17" t="str">
        <f t="shared" si="5"/>
        <v>_5889</v>
      </c>
      <c r="D30" s="16" t="str">
        <f t="shared" ref="D30:D61" si="6">+H30</f>
        <v>CINDEA FLORIDA</v>
      </c>
      <c r="E30" s="16" t="str">
        <f t="shared" ref="E30:E61" si="7">+J30</f>
        <v>00050</v>
      </c>
      <c r="F30" s="6" t="s">
        <v>178</v>
      </c>
      <c r="H30" s="4" t="s">
        <v>1637</v>
      </c>
      <c r="I30" s="4" t="s">
        <v>1638</v>
      </c>
      <c r="J30" s="4" t="s">
        <v>1639</v>
      </c>
      <c r="K30" s="6" t="s">
        <v>178</v>
      </c>
      <c r="L30" s="6" t="str">
        <f t="shared" si="3"/>
        <v/>
      </c>
      <c r="N30" s="50" t="s">
        <v>1637</v>
      </c>
      <c r="O30" s="50" t="s">
        <v>1638</v>
      </c>
      <c r="P30" s="50" t="s">
        <v>1639</v>
      </c>
      <c r="Q30" s="11" t="s">
        <v>178</v>
      </c>
    </row>
    <row r="31" spans="1:17" x14ac:dyDescent="0.3">
      <c r="A31" s="4" t="s">
        <v>191</v>
      </c>
      <c r="B31" s="16" t="str">
        <f t="shared" si="0"/>
        <v>5980</v>
      </c>
      <c r="C31" s="17" t="str">
        <f t="shared" si="5"/>
        <v>_5980</v>
      </c>
      <c r="D31" s="16" t="str">
        <f t="shared" si="6"/>
        <v>CINDEA COLONIA PUNTARENAS</v>
      </c>
      <c r="E31" s="16" t="str">
        <f t="shared" si="7"/>
        <v>00126</v>
      </c>
      <c r="F31" s="6" t="s">
        <v>178</v>
      </c>
      <c r="H31" s="4" t="s">
        <v>1559</v>
      </c>
      <c r="I31" s="4" t="s">
        <v>1560</v>
      </c>
      <c r="J31" s="4" t="s">
        <v>1561</v>
      </c>
      <c r="K31" s="6" t="s">
        <v>178</v>
      </c>
      <c r="L31" s="6" t="str">
        <f t="shared" si="3"/>
        <v/>
      </c>
      <c r="N31" s="50" t="s">
        <v>1559</v>
      </c>
      <c r="O31" s="50" t="s">
        <v>1560</v>
      </c>
      <c r="P31" s="50" t="s">
        <v>1561</v>
      </c>
      <c r="Q31" s="6" t="s">
        <v>178</v>
      </c>
    </row>
    <row r="32" spans="1:17" x14ac:dyDescent="0.3">
      <c r="A32" s="4" t="s">
        <v>191</v>
      </c>
      <c r="B32" s="16" t="str">
        <f t="shared" si="0"/>
        <v>6015</v>
      </c>
      <c r="C32" s="17" t="str">
        <f t="shared" si="5"/>
        <v>_6015</v>
      </c>
      <c r="D32" s="16" t="str">
        <f t="shared" si="6"/>
        <v>CINDEA NICOYA</v>
      </c>
      <c r="E32" s="16" t="str">
        <f t="shared" si="7"/>
        <v>00043</v>
      </c>
      <c r="F32" s="6" t="s">
        <v>178</v>
      </c>
      <c r="H32" s="4" t="s">
        <v>1953</v>
      </c>
      <c r="I32" s="4" t="s">
        <v>1954</v>
      </c>
      <c r="J32" s="4" t="s">
        <v>1955</v>
      </c>
      <c r="K32" s="6" t="s">
        <v>178</v>
      </c>
      <c r="L32" s="6" t="str">
        <f t="shared" si="3"/>
        <v/>
      </c>
      <c r="N32" s="50" t="s">
        <v>1953</v>
      </c>
      <c r="O32" s="50" t="s">
        <v>1954</v>
      </c>
      <c r="P32" s="50" t="s">
        <v>1955</v>
      </c>
      <c r="Q32" s="4" t="s">
        <v>178</v>
      </c>
    </row>
    <row r="33" spans="1:17" x14ac:dyDescent="0.3">
      <c r="A33" s="4" t="s">
        <v>191</v>
      </c>
      <c r="B33" s="16" t="str">
        <f t="shared" si="0"/>
        <v>6221</v>
      </c>
      <c r="C33" s="17" t="str">
        <f t="shared" si="5"/>
        <v>_6221</v>
      </c>
      <c r="D33" s="16" t="str">
        <f t="shared" si="6"/>
        <v>CINDEA GUACIMO</v>
      </c>
      <c r="E33" s="16" t="str">
        <f t="shared" si="7"/>
        <v>00254</v>
      </c>
      <c r="F33" s="6" t="s">
        <v>178</v>
      </c>
      <c r="H33" s="4" t="s">
        <v>1662</v>
      </c>
      <c r="I33" s="4" t="s">
        <v>1663</v>
      </c>
      <c r="J33" s="4" t="s">
        <v>1664</v>
      </c>
      <c r="K33" s="6" t="s">
        <v>178</v>
      </c>
      <c r="L33" s="6" t="str">
        <f t="shared" si="3"/>
        <v/>
      </c>
      <c r="N33" s="50" t="s">
        <v>1662</v>
      </c>
      <c r="O33" s="50" t="s">
        <v>1663</v>
      </c>
      <c r="P33" s="50" t="s">
        <v>1664</v>
      </c>
      <c r="Q33" s="6" t="s">
        <v>178</v>
      </c>
    </row>
    <row r="34" spans="1:17" x14ac:dyDescent="0.3">
      <c r="A34" s="4" t="s">
        <v>191</v>
      </c>
      <c r="B34" s="16" t="str">
        <f t="shared" si="0"/>
        <v>6268</v>
      </c>
      <c r="C34" s="17" t="str">
        <f t="shared" si="5"/>
        <v>_6268</v>
      </c>
      <c r="D34" s="16" t="str">
        <f t="shared" si="6"/>
        <v>CINDEA LOS CHILES</v>
      </c>
      <c r="E34" s="16" t="str">
        <f t="shared" si="7"/>
        <v>00119</v>
      </c>
      <c r="F34" s="6" t="s">
        <v>178</v>
      </c>
      <c r="H34" s="4" t="s">
        <v>1883</v>
      </c>
      <c r="I34" s="4" t="s">
        <v>1884</v>
      </c>
      <c r="J34" s="4" t="s">
        <v>1886</v>
      </c>
      <c r="K34" s="6" t="s">
        <v>178</v>
      </c>
      <c r="L34" s="6" t="str">
        <f t="shared" si="3"/>
        <v/>
      </c>
      <c r="N34" s="50" t="s">
        <v>1883</v>
      </c>
      <c r="O34" s="50" t="s">
        <v>1884</v>
      </c>
      <c r="P34" s="50" t="s">
        <v>1886</v>
      </c>
      <c r="Q34" s="4" t="s">
        <v>178</v>
      </c>
    </row>
    <row r="35" spans="1:17" x14ac:dyDescent="0.3">
      <c r="A35" s="4" t="s">
        <v>191</v>
      </c>
      <c r="B35" s="16" t="str">
        <f t="shared" ref="B35:B66" si="8">+I35</f>
        <v>6499</v>
      </c>
      <c r="C35" s="17" t="str">
        <f t="shared" si="5"/>
        <v>_6499</v>
      </c>
      <c r="D35" s="16" t="str">
        <f t="shared" si="6"/>
        <v>CINDEA HEREDIANA</v>
      </c>
      <c r="E35" s="16" t="str">
        <f t="shared" si="7"/>
        <v>00293</v>
      </c>
      <c r="F35" s="6" t="s">
        <v>178</v>
      </c>
      <c r="H35" s="4" t="s">
        <v>1688</v>
      </c>
      <c r="I35" s="4" t="s">
        <v>1689</v>
      </c>
      <c r="J35" s="4" t="s">
        <v>1690</v>
      </c>
      <c r="K35" s="6" t="s">
        <v>178</v>
      </c>
      <c r="L35" s="6" t="str">
        <f t="shared" si="3"/>
        <v/>
      </c>
      <c r="N35" s="50" t="s">
        <v>1688</v>
      </c>
      <c r="O35" s="50" t="s">
        <v>1689</v>
      </c>
      <c r="P35" s="50" t="s">
        <v>1690</v>
      </c>
      <c r="Q35" s="6" t="s">
        <v>178</v>
      </c>
    </row>
    <row r="36" spans="1:17" x14ac:dyDescent="0.3">
      <c r="A36" s="4" t="s">
        <v>191</v>
      </c>
      <c r="B36" s="16" t="str">
        <f t="shared" si="8"/>
        <v>6511</v>
      </c>
      <c r="C36" s="17" t="str">
        <f t="shared" si="5"/>
        <v>_6511</v>
      </c>
      <c r="D36" s="16" t="str">
        <f t="shared" si="6"/>
        <v>CINDEA LA BOMBA</v>
      </c>
      <c r="E36" s="16" t="str">
        <f t="shared" si="7"/>
        <v>00105</v>
      </c>
      <c r="F36" s="6" t="s">
        <v>178</v>
      </c>
      <c r="H36" s="4" t="s">
        <v>1793</v>
      </c>
      <c r="I36" s="4" t="s">
        <v>1794</v>
      </c>
      <c r="J36" s="4" t="s">
        <v>1795</v>
      </c>
      <c r="K36" s="6" t="s">
        <v>178</v>
      </c>
      <c r="L36" s="6" t="str">
        <f t="shared" si="3"/>
        <v/>
      </c>
      <c r="N36" s="50" t="s">
        <v>1793</v>
      </c>
      <c r="O36" s="50" t="s">
        <v>1794</v>
      </c>
      <c r="P36" s="50" t="s">
        <v>1795</v>
      </c>
      <c r="Q36" s="6" t="s">
        <v>178</v>
      </c>
    </row>
    <row r="37" spans="1:17" x14ac:dyDescent="0.3">
      <c r="A37" s="4" t="s">
        <v>191</v>
      </c>
      <c r="B37" s="16" t="str">
        <f t="shared" si="8"/>
        <v>6513</v>
      </c>
      <c r="C37" s="17" t="str">
        <f t="shared" si="5"/>
        <v>_6513</v>
      </c>
      <c r="D37" s="16" t="str">
        <f t="shared" si="6"/>
        <v>CINDEA COBANO</v>
      </c>
      <c r="E37" s="16" t="str">
        <f t="shared" si="7"/>
        <v>00182</v>
      </c>
      <c r="F37" s="6" t="s">
        <v>178</v>
      </c>
      <c r="H37" s="4" t="s">
        <v>1552</v>
      </c>
      <c r="I37" s="4" t="s">
        <v>1553</v>
      </c>
      <c r="J37" s="4" t="s">
        <v>1554</v>
      </c>
      <c r="K37" s="6" t="s">
        <v>178</v>
      </c>
      <c r="L37" s="6" t="str">
        <f t="shared" si="3"/>
        <v/>
      </c>
      <c r="N37" s="50" t="s">
        <v>1552</v>
      </c>
      <c r="O37" s="50" t="s">
        <v>1553</v>
      </c>
      <c r="P37" s="50" t="s">
        <v>1554</v>
      </c>
      <c r="Q37" s="6" t="s">
        <v>178</v>
      </c>
    </row>
    <row r="38" spans="1:17" x14ac:dyDescent="0.3">
      <c r="A38" s="4" t="s">
        <v>191</v>
      </c>
      <c r="B38" s="16" t="str">
        <f t="shared" si="8"/>
        <v>6515</v>
      </c>
      <c r="C38" s="17" t="str">
        <f t="shared" si="5"/>
        <v>_6515</v>
      </c>
      <c r="D38" s="16" t="str">
        <f t="shared" si="6"/>
        <v>CINDEA DE PITAL</v>
      </c>
      <c r="E38" s="16" t="str">
        <f t="shared" si="7"/>
        <v>00120</v>
      </c>
      <c r="F38" s="6" t="s">
        <v>178</v>
      </c>
      <c r="H38" s="4" t="s">
        <v>1573</v>
      </c>
      <c r="I38" s="4" t="s">
        <v>1574</v>
      </c>
      <c r="J38" s="4" t="s">
        <v>1575</v>
      </c>
      <c r="K38" s="6" t="s">
        <v>178</v>
      </c>
      <c r="L38" s="6" t="str">
        <f t="shared" si="3"/>
        <v/>
      </c>
      <c r="N38" s="50" t="s">
        <v>1573</v>
      </c>
      <c r="O38" s="50" t="s">
        <v>1574</v>
      </c>
      <c r="P38" s="50" t="s">
        <v>1575</v>
      </c>
      <c r="Q38" s="4" t="s">
        <v>178</v>
      </c>
    </row>
    <row r="39" spans="1:17" x14ac:dyDescent="0.3">
      <c r="A39" s="4" t="s">
        <v>191</v>
      </c>
      <c r="B39" s="16" t="str">
        <f t="shared" si="8"/>
        <v>6516</v>
      </c>
      <c r="C39" s="17" t="str">
        <f t="shared" si="5"/>
        <v>_6516</v>
      </c>
      <c r="D39" s="16" t="str">
        <f t="shared" si="6"/>
        <v>CINDEA PEJIBAYE</v>
      </c>
      <c r="E39" s="16" t="str">
        <f t="shared" si="7"/>
        <v>00113</v>
      </c>
      <c r="F39" s="6" t="s">
        <v>178</v>
      </c>
      <c r="H39" s="4" t="s">
        <v>1994</v>
      </c>
      <c r="I39" s="4" t="s">
        <v>1995</v>
      </c>
      <c r="J39" s="4" t="s">
        <v>1997</v>
      </c>
      <c r="K39" s="6" t="s">
        <v>178</v>
      </c>
      <c r="L39" s="6" t="str">
        <f t="shared" si="3"/>
        <v/>
      </c>
      <c r="N39" s="50" t="s">
        <v>1994</v>
      </c>
      <c r="O39" s="50" t="s">
        <v>1995</v>
      </c>
      <c r="P39" s="50" t="s">
        <v>1997</v>
      </c>
      <c r="Q39" s="11" t="s">
        <v>178</v>
      </c>
    </row>
    <row r="40" spans="1:17" x14ac:dyDescent="0.3">
      <c r="A40" s="4" t="s">
        <v>191</v>
      </c>
      <c r="B40" s="16" t="str">
        <f t="shared" si="8"/>
        <v>6517</v>
      </c>
      <c r="C40" s="17" t="str">
        <f t="shared" si="5"/>
        <v>_6517</v>
      </c>
      <c r="D40" s="16" t="str">
        <f t="shared" si="6"/>
        <v>CINDEA MIRAMAR</v>
      </c>
      <c r="E40" s="16" t="str">
        <f t="shared" si="7"/>
        <v>00304</v>
      </c>
      <c r="F40" s="6" t="s">
        <v>178</v>
      </c>
      <c r="H40" s="4" t="s">
        <v>1903</v>
      </c>
      <c r="I40" s="4" t="s">
        <v>1904</v>
      </c>
      <c r="J40" s="4" t="s">
        <v>189</v>
      </c>
      <c r="K40" s="6" t="s">
        <v>178</v>
      </c>
      <c r="L40" s="6" t="str">
        <f t="shared" si="3"/>
        <v/>
      </c>
      <c r="N40" s="50" t="s">
        <v>1903</v>
      </c>
      <c r="O40" s="50" t="s">
        <v>1904</v>
      </c>
      <c r="P40" s="50" t="s">
        <v>189</v>
      </c>
      <c r="Q40" s="4" t="s">
        <v>178</v>
      </c>
    </row>
    <row r="41" spans="1:17" x14ac:dyDescent="0.3">
      <c r="A41" s="4" t="s">
        <v>191</v>
      </c>
      <c r="B41" s="16" t="str">
        <f t="shared" si="8"/>
        <v>6518</v>
      </c>
      <c r="C41" s="17" t="str">
        <f t="shared" si="5"/>
        <v>_6518</v>
      </c>
      <c r="D41" s="16" t="str">
        <f t="shared" si="6"/>
        <v>CINDEA PUNTARENAS</v>
      </c>
      <c r="E41" s="16" t="str">
        <f t="shared" si="7"/>
        <v>00299</v>
      </c>
      <c r="F41" s="6" t="s">
        <v>178</v>
      </c>
      <c r="H41" s="4" t="s">
        <v>2033</v>
      </c>
      <c r="I41" s="4" t="s">
        <v>2034</v>
      </c>
      <c r="J41" s="4" t="s">
        <v>2035</v>
      </c>
      <c r="K41" s="6" t="s">
        <v>178</v>
      </c>
      <c r="L41" s="6" t="str">
        <f t="shared" si="3"/>
        <v/>
      </c>
      <c r="N41" s="50" t="s">
        <v>2033</v>
      </c>
      <c r="O41" s="50" t="s">
        <v>2034</v>
      </c>
      <c r="P41" s="50" t="s">
        <v>2035</v>
      </c>
      <c r="Q41" s="4" t="s">
        <v>178</v>
      </c>
    </row>
    <row r="42" spans="1:17" x14ac:dyDescent="0.3">
      <c r="A42" s="4" t="s">
        <v>191</v>
      </c>
      <c r="B42" s="16" t="str">
        <f t="shared" si="8"/>
        <v>6519</v>
      </c>
      <c r="C42" s="17" t="str">
        <f t="shared" si="5"/>
        <v>_6519</v>
      </c>
      <c r="D42" s="16" t="str">
        <f t="shared" si="6"/>
        <v>CINDEA JUDAS</v>
      </c>
      <c r="E42" s="16" t="str">
        <f t="shared" si="7"/>
        <v>00300</v>
      </c>
      <c r="F42" s="6" t="s">
        <v>178</v>
      </c>
      <c r="H42" s="4" t="s">
        <v>1735</v>
      </c>
      <c r="I42" s="4" t="s">
        <v>1736</v>
      </c>
      <c r="J42" s="4" t="s">
        <v>1737</v>
      </c>
      <c r="K42" s="6" t="s">
        <v>178</v>
      </c>
      <c r="L42" s="6" t="str">
        <f t="shared" si="3"/>
        <v/>
      </c>
      <c r="N42" s="50" t="s">
        <v>1735</v>
      </c>
      <c r="O42" s="50" t="s">
        <v>1736</v>
      </c>
      <c r="P42" s="50" t="s">
        <v>1737</v>
      </c>
      <c r="Q42" s="4" t="s">
        <v>178</v>
      </c>
    </row>
    <row r="43" spans="1:17" x14ac:dyDescent="0.3">
      <c r="A43" s="4" t="s">
        <v>191</v>
      </c>
      <c r="B43" s="16" t="str">
        <f t="shared" si="8"/>
        <v>6520</v>
      </c>
      <c r="C43" s="17" t="str">
        <f t="shared" si="5"/>
        <v>_6520</v>
      </c>
      <c r="D43" s="16" t="str">
        <f t="shared" si="6"/>
        <v>CINDEA ESPARZA</v>
      </c>
      <c r="E43" s="16" t="str">
        <f t="shared" si="7"/>
        <v>00303</v>
      </c>
      <c r="F43" s="6" t="s">
        <v>178</v>
      </c>
      <c r="H43" s="4" t="s">
        <v>1612</v>
      </c>
      <c r="I43" s="4" t="s">
        <v>1613</v>
      </c>
      <c r="J43" s="4" t="s">
        <v>1614</v>
      </c>
      <c r="K43" s="6" t="s">
        <v>178</v>
      </c>
      <c r="L43" s="6" t="str">
        <f t="shared" si="3"/>
        <v/>
      </c>
      <c r="N43" s="50" t="s">
        <v>1612</v>
      </c>
      <c r="O43" s="50" t="s">
        <v>1613</v>
      </c>
      <c r="P43" s="50" t="s">
        <v>1614</v>
      </c>
      <c r="Q43" s="6" t="s">
        <v>178</v>
      </c>
    </row>
    <row r="44" spans="1:17" x14ac:dyDescent="0.3">
      <c r="A44" s="4" t="s">
        <v>191</v>
      </c>
      <c r="B44" s="16" t="str">
        <f t="shared" si="8"/>
        <v>6521</v>
      </c>
      <c r="C44" s="17" t="str">
        <f t="shared" si="5"/>
        <v>_6521</v>
      </c>
      <c r="D44" s="16" t="str">
        <f t="shared" si="6"/>
        <v>CINDEA FLORENCIA</v>
      </c>
      <c r="E44" s="16" t="str">
        <f t="shared" si="7"/>
        <v>00115</v>
      </c>
      <c r="F44" s="6" t="s">
        <v>178</v>
      </c>
      <c r="H44" s="4" t="s">
        <v>1623</v>
      </c>
      <c r="I44" s="4" t="s">
        <v>1624</v>
      </c>
      <c r="J44" s="4" t="s">
        <v>1625</v>
      </c>
      <c r="K44" s="6" t="s">
        <v>178</v>
      </c>
      <c r="L44" s="6" t="str">
        <f t="shared" si="3"/>
        <v/>
      </c>
      <c r="N44" s="50" t="s">
        <v>1623</v>
      </c>
      <c r="O44" s="50" t="s">
        <v>1624</v>
      </c>
      <c r="P44" s="50" t="s">
        <v>1625</v>
      </c>
      <c r="Q44" s="6" t="s">
        <v>178</v>
      </c>
    </row>
    <row r="45" spans="1:17" x14ac:dyDescent="0.3">
      <c r="A45" s="4" t="s">
        <v>191</v>
      </c>
      <c r="B45" s="16" t="str">
        <f t="shared" si="8"/>
        <v>6522</v>
      </c>
      <c r="C45" s="17" t="str">
        <f t="shared" si="5"/>
        <v>_6522</v>
      </c>
      <c r="D45" s="16" t="str">
        <f t="shared" si="6"/>
        <v>CINDEA HUACAS</v>
      </c>
      <c r="E45" s="16" t="str">
        <f t="shared" si="7"/>
        <v>00111</v>
      </c>
      <c r="F45" s="6" t="s">
        <v>178</v>
      </c>
      <c r="H45" s="4" t="s">
        <v>1718</v>
      </c>
      <c r="I45" s="4" t="s">
        <v>1719</v>
      </c>
      <c r="J45" s="4" t="s">
        <v>1720</v>
      </c>
      <c r="K45" s="6" t="s">
        <v>178</v>
      </c>
      <c r="L45" s="6" t="str">
        <f t="shared" si="3"/>
        <v/>
      </c>
      <c r="N45" s="50" t="s">
        <v>1718</v>
      </c>
      <c r="O45" s="50" t="s">
        <v>1719</v>
      </c>
      <c r="P45" s="50" t="s">
        <v>1720</v>
      </c>
      <c r="Q45" s="6" t="s">
        <v>178</v>
      </c>
    </row>
    <row r="46" spans="1:17" x14ac:dyDescent="0.3">
      <c r="A46" s="4" t="s">
        <v>191</v>
      </c>
      <c r="B46" s="16" t="str">
        <f t="shared" si="8"/>
        <v>6539</v>
      </c>
      <c r="C46" s="17" t="str">
        <f t="shared" si="5"/>
        <v>_6539</v>
      </c>
      <c r="D46" s="16" t="str">
        <f t="shared" si="6"/>
        <v>CINDEA LA PERLA</v>
      </c>
      <c r="E46" s="16" t="str">
        <f t="shared" si="7"/>
        <v>00122</v>
      </c>
      <c r="F46" s="6" t="s">
        <v>178</v>
      </c>
      <c r="H46" s="4" t="s">
        <v>1839</v>
      </c>
      <c r="I46" s="4" t="s">
        <v>1840</v>
      </c>
      <c r="J46" s="4" t="s">
        <v>1841</v>
      </c>
      <c r="K46" s="6" t="s">
        <v>178</v>
      </c>
      <c r="L46" s="6" t="str">
        <f t="shared" si="3"/>
        <v/>
      </c>
      <c r="N46" s="50" t="s">
        <v>1839</v>
      </c>
      <c r="O46" s="50" t="s">
        <v>1840</v>
      </c>
      <c r="P46" s="50" t="s">
        <v>1841</v>
      </c>
      <c r="Q46" s="6" t="s">
        <v>178</v>
      </c>
    </row>
    <row r="47" spans="1:17" x14ac:dyDescent="0.3">
      <c r="A47" s="4" t="s">
        <v>191</v>
      </c>
      <c r="B47" s="16" t="str">
        <f t="shared" si="8"/>
        <v>6541</v>
      </c>
      <c r="C47" s="17" t="str">
        <f t="shared" si="5"/>
        <v>_6541</v>
      </c>
      <c r="D47" s="16" t="str">
        <f t="shared" si="6"/>
        <v>CINDEA SANTA ROSA</v>
      </c>
      <c r="E47" s="16" t="str">
        <f t="shared" si="7"/>
        <v>00117</v>
      </c>
      <c r="F47" s="6" t="s">
        <v>178</v>
      </c>
      <c r="H47" s="4" t="s">
        <v>2264</v>
      </c>
      <c r="I47" s="4" t="s">
        <v>2265</v>
      </c>
      <c r="J47" s="4" t="s">
        <v>2266</v>
      </c>
      <c r="K47" s="6" t="s">
        <v>178</v>
      </c>
      <c r="L47" s="6" t="str">
        <f t="shared" si="3"/>
        <v/>
      </c>
      <c r="N47" s="50" t="s">
        <v>2264</v>
      </c>
      <c r="O47" s="50" t="s">
        <v>2265</v>
      </c>
      <c r="P47" s="50" t="s">
        <v>2266</v>
      </c>
      <c r="Q47" s="4" t="s">
        <v>178</v>
      </c>
    </row>
    <row r="48" spans="1:17" x14ac:dyDescent="0.3">
      <c r="A48" s="4" t="s">
        <v>191</v>
      </c>
      <c r="B48" s="16" t="str">
        <f t="shared" si="8"/>
        <v>6552</v>
      </c>
      <c r="C48" s="17" t="str">
        <f t="shared" si="5"/>
        <v>_6552</v>
      </c>
      <c r="D48" s="16" t="str">
        <f t="shared" si="6"/>
        <v>CINDEA GUATUSO</v>
      </c>
      <c r="E48" s="16" t="str">
        <f t="shared" si="7"/>
        <v>00255</v>
      </c>
      <c r="F48" s="6" t="s">
        <v>178</v>
      </c>
      <c r="H48" s="4" t="s">
        <v>1680</v>
      </c>
      <c r="I48" s="4" t="s">
        <v>1681</v>
      </c>
      <c r="J48" s="4" t="s">
        <v>1682</v>
      </c>
      <c r="K48" s="6" t="s">
        <v>178</v>
      </c>
      <c r="L48" s="6" t="str">
        <f t="shared" si="3"/>
        <v/>
      </c>
      <c r="N48" s="50" t="s">
        <v>1680</v>
      </c>
      <c r="O48" s="50" t="s">
        <v>1681</v>
      </c>
      <c r="P48" s="50" t="s">
        <v>1682</v>
      </c>
      <c r="Q48" s="4" t="s">
        <v>178</v>
      </c>
    </row>
    <row r="49" spans="1:17" x14ac:dyDescent="0.3">
      <c r="A49" s="4" t="s">
        <v>191</v>
      </c>
      <c r="B49" s="16" t="str">
        <f t="shared" si="8"/>
        <v>6572</v>
      </c>
      <c r="C49" s="17" t="str">
        <f t="shared" si="5"/>
        <v>_6572</v>
      </c>
      <c r="D49" s="16" t="str">
        <f t="shared" si="6"/>
        <v>CINDEA SAN ISIDRO</v>
      </c>
      <c r="E49" s="16" t="str">
        <f t="shared" si="7"/>
        <v>00308</v>
      </c>
      <c r="F49" s="6" t="s">
        <v>178</v>
      </c>
      <c r="H49" s="4" t="s">
        <v>2137</v>
      </c>
      <c r="I49" s="4" t="s">
        <v>2138</v>
      </c>
      <c r="J49" s="4" t="s">
        <v>181</v>
      </c>
      <c r="K49" s="6" t="s">
        <v>178</v>
      </c>
      <c r="L49" s="6" t="str">
        <f t="shared" si="3"/>
        <v/>
      </c>
      <c r="N49" s="50" t="s">
        <v>2137</v>
      </c>
      <c r="O49" s="50" t="s">
        <v>2138</v>
      </c>
      <c r="P49" s="50" t="s">
        <v>181</v>
      </c>
      <c r="Q49" s="4" t="s">
        <v>178</v>
      </c>
    </row>
    <row r="50" spans="1:17" x14ac:dyDescent="0.3">
      <c r="A50" s="4" t="s">
        <v>191</v>
      </c>
      <c r="B50" s="16" t="str">
        <f t="shared" si="8"/>
        <v>6573</v>
      </c>
      <c r="C50" s="17" t="str">
        <f t="shared" si="5"/>
        <v>_6573</v>
      </c>
      <c r="D50" s="16" t="str">
        <f t="shared" si="6"/>
        <v>CINDEA LA PAZ</v>
      </c>
      <c r="E50" s="16" t="str">
        <f t="shared" si="7"/>
        <v>00307</v>
      </c>
      <c r="F50" s="6" t="s">
        <v>178</v>
      </c>
      <c r="H50" s="4" t="s">
        <v>1830</v>
      </c>
      <c r="I50" s="4" t="s">
        <v>1831</v>
      </c>
      <c r="J50" s="4" t="s">
        <v>188</v>
      </c>
      <c r="K50" s="6" t="s">
        <v>178</v>
      </c>
      <c r="L50" s="6" t="str">
        <f t="shared" si="3"/>
        <v/>
      </c>
      <c r="N50" s="50" t="s">
        <v>1830</v>
      </c>
      <c r="O50" s="50" t="s">
        <v>1831</v>
      </c>
      <c r="P50" s="50" t="s">
        <v>188</v>
      </c>
      <c r="Q50" s="6" t="s">
        <v>178</v>
      </c>
    </row>
    <row r="51" spans="1:17" x14ac:dyDescent="0.3">
      <c r="A51" s="4" t="s">
        <v>191</v>
      </c>
      <c r="B51" s="16" t="str">
        <f t="shared" si="8"/>
        <v>6585</v>
      </c>
      <c r="C51" s="17" t="str">
        <f t="shared" si="5"/>
        <v>_6585</v>
      </c>
      <c r="D51" s="16" t="str">
        <f t="shared" si="6"/>
        <v>CINDEA RIO JIMENEZ</v>
      </c>
      <c r="E51" s="16" t="str">
        <f t="shared" si="7"/>
        <v>00298</v>
      </c>
      <c r="F51" s="6" t="s">
        <v>178</v>
      </c>
      <c r="H51" s="4" t="s">
        <v>2071</v>
      </c>
      <c r="I51" s="4" t="s">
        <v>2072</v>
      </c>
      <c r="J51" s="4" t="s">
        <v>2073</v>
      </c>
      <c r="K51" s="6" t="s">
        <v>178</v>
      </c>
      <c r="L51" s="6" t="str">
        <f t="shared" si="3"/>
        <v/>
      </c>
      <c r="N51" s="50" t="s">
        <v>2071</v>
      </c>
      <c r="O51" s="50" t="s">
        <v>2072</v>
      </c>
      <c r="P51" s="50" t="s">
        <v>2073</v>
      </c>
      <c r="Q51" s="4" t="s">
        <v>178</v>
      </c>
    </row>
    <row r="52" spans="1:17" x14ac:dyDescent="0.3">
      <c r="A52" s="4" t="s">
        <v>191</v>
      </c>
      <c r="B52" s="16" t="str">
        <f t="shared" si="8"/>
        <v>6586</v>
      </c>
      <c r="C52" s="17" t="str">
        <f t="shared" si="5"/>
        <v>_6586</v>
      </c>
      <c r="D52" s="16" t="str">
        <f t="shared" si="6"/>
        <v>CINDEA LA RITA</v>
      </c>
      <c r="E52" s="16" t="str">
        <f t="shared" si="7"/>
        <v>00081</v>
      </c>
      <c r="F52" s="6" t="s">
        <v>178</v>
      </c>
      <c r="H52" s="4" t="s">
        <v>1844</v>
      </c>
      <c r="I52" s="4" t="s">
        <v>1845</v>
      </c>
      <c r="J52" s="4" t="s">
        <v>1846</v>
      </c>
      <c r="K52" s="6" t="s">
        <v>178</v>
      </c>
      <c r="L52" s="6" t="str">
        <f t="shared" si="3"/>
        <v/>
      </c>
      <c r="N52" s="50" t="s">
        <v>1844</v>
      </c>
      <c r="O52" s="50" t="s">
        <v>1845</v>
      </c>
      <c r="P52" s="50" t="s">
        <v>1846</v>
      </c>
      <c r="Q52" s="6" t="s">
        <v>178</v>
      </c>
    </row>
    <row r="53" spans="1:17" x14ac:dyDescent="0.3">
      <c r="A53" s="4" t="s">
        <v>191</v>
      </c>
      <c r="B53" s="16" t="str">
        <f t="shared" si="8"/>
        <v>6587</v>
      </c>
      <c r="C53" s="17" t="str">
        <f t="shared" si="5"/>
        <v>_6587</v>
      </c>
      <c r="D53" s="16" t="str">
        <f t="shared" si="6"/>
        <v>CINDEA NANDAYURE</v>
      </c>
      <c r="E53" s="16" t="str">
        <f t="shared" si="7"/>
        <v>00271</v>
      </c>
      <c r="F53" s="6" t="s">
        <v>178</v>
      </c>
      <c r="H53" s="4" t="s">
        <v>1947</v>
      </c>
      <c r="I53" s="4" t="s">
        <v>1948</v>
      </c>
      <c r="J53" s="4" t="s">
        <v>1949</v>
      </c>
      <c r="K53" s="6" t="s">
        <v>178</v>
      </c>
      <c r="L53" s="6" t="str">
        <f t="shared" si="3"/>
        <v/>
      </c>
      <c r="N53" s="50" t="s">
        <v>1947</v>
      </c>
      <c r="O53" s="50" t="s">
        <v>1948</v>
      </c>
      <c r="P53" s="50" t="s">
        <v>1949</v>
      </c>
      <c r="Q53" s="6" t="s">
        <v>178</v>
      </c>
    </row>
    <row r="54" spans="1:17" x14ac:dyDescent="0.3">
      <c r="A54" s="4" t="s">
        <v>191</v>
      </c>
      <c r="B54" s="16" t="str">
        <f t="shared" si="8"/>
        <v>6626</v>
      </c>
      <c r="C54" s="17" t="str">
        <f t="shared" ref="C54:C85" si="9">CONCATENATE(A53,B54)</f>
        <v>_6626</v>
      </c>
      <c r="D54" s="16" t="str">
        <f t="shared" si="6"/>
        <v>CINDEA SAN PABLO</v>
      </c>
      <c r="E54" s="16" t="str">
        <f t="shared" si="7"/>
        <v>00002</v>
      </c>
      <c r="F54" s="6" t="s">
        <v>178</v>
      </c>
      <c r="H54" s="4" t="s">
        <v>2202</v>
      </c>
      <c r="I54" s="4" t="s">
        <v>2203</v>
      </c>
      <c r="J54" s="4" t="s">
        <v>2205</v>
      </c>
      <c r="K54" s="6" t="s">
        <v>178</v>
      </c>
      <c r="L54" s="6" t="str">
        <f t="shared" si="3"/>
        <v/>
      </c>
      <c r="N54" s="50" t="s">
        <v>2202</v>
      </c>
      <c r="O54" s="50" t="s">
        <v>2203</v>
      </c>
      <c r="P54" s="50" t="s">
        <v>2205</v>
      </c>
      <c r="Q54" s="4" t="s">
        <v>178</v>
      </c>
    </row>
    <row r="55" spans="1:17" x14ac:dyDescent="0.3">
      <c r="A55" s="4" t="s">
        <v>191</v>
      </c>
      <c r="B55" s="16" t="str">
        <f t="shared" si="8"/>
        <v>6627</v>
      </c>
      <c r="C55" s="17" t="str">
        <f t="shared" si="9"/>
        <v>_6627</v>
      </c>
      <c r="D55" s="16" t="str">
        <f t="shared" si="6"/>
        <v>CINDEA SAN JOAQUIN</v>
      </c>
      <c r="E55" s="16" t="str">
        <f t="shared" si="7"/>
        <v>00003</v>
      </c>
      <c r="F55" s="6" t="s">
        <v>178</v>
      </c>
      <c r="H55" s="4" t="s">
        <v>2146</v>
      </c>
      <c r="I55" s="4" t="s">
        <v>2147</v>
      </c>
      <c r="J55" s="4" t="s">
        <v>2148</v>
      </c>
      <c r="K55" s="6" t="s">
        <v>178</v>
      </c>
      <c r="L55" s="6" t="str">
        <f t="shared" si="3"/>
        <v/>
      </c>
      <c r="N55" s="50" t="s">
        <v>2146</v>
      </c>
      <c r="O55" s="50" t="s">
        <v>2147</v>
      </c>
      <c r="P55" s="50" t="s">
        <v>2148</v>
      </c>
      <c r="Q55" s="4" t="s">
        <v>178</v>
      </c>
    </row>
    <row r="56" spans="1:17" x14ac:dyDescent="0.3">
      <c r="A56" s="4" t="s">
        <v>191</v>
      </c>
      <c r="B56" s="16" t="str">
        <f t="shared" si="8"/>
        <v>6628</v>
      </c>
      <c r="C56" s="17" t="str">
        <f t="shared" si="9"/>
        <v>_6628</v>
      </c>
      <c r="D56" s="16" t="str">
        <f t="shared" si="6"/>
        <v>CINDEA PUERTO JIMENEZ</v>
      </c>
      <c r="E56" s="16" t="str">
        <f t="shared" si="7"/>
        <v>00278</v>
      </c>
      <c r="F56" s="6" t="s">
        <v>178</v>
      </c>
      <c r="H56" s="4" t="s">
        <v>2011</v>
      </c>
      <c r="I56" s="4" t="s">
        <v>2012</v>
      </c>
      <c r="J56" s="4" t="s">
        <v>2013</v>
      </c>
      <c r="K56" s="6" t="s">
        <v>178</v>
      </c>
      <c r="L56" s="6" t="str">
        <f t="shared" si="3"/>
        <v/>
      </c>
      <c r="N56" s="50" t="s">
        <v>2011</v>
      </c>
      <c r="O56" s="50" t="s">
        <v>2012</v>
      </c>
      <c r="P56" s="50" t="s">
        <v>2013</v>
      </c>
      <c r="Q56" s="6" t="s">
        <v>178</v>
      </c>
    </row>
    <row r="57" spans="1:17" x14ac:dyDescent="0.3">
      <c r="A57" s="4" t="s">
        <v>191</v>
      </c>
      <c r="B57" s="16" t="str">
        <f t="shared" si="8"/>
        <v>6629</v>
      </c>
      <c r="C57" s="17" t="str">
        <f t="shared" si="9"/>
        <v>_6629</v>
      </c>
      <c r="D57" s="16" t="str">
        <f t="shared" si="6"/>
        <v>CINDEA SAN VITO</v>
      </c>
      <c r="E57" s="16" t="str">
        <f t="shared" si="7"/>
        <v>00001</v>
      </c>
      <c r="F57" s="6" t="s">
        <v>178</v>
      </c>
      <c r="H57" s="4" t="s">
        <v>2229</v>
      </c>
      <c r="I57" s="4" t="s">
        <v>2230</v>
      </c>
      <c r="J57" s="4" t="s">
        <v>186</v>
      </c>
      <c r="K57" s="6" t="s">
        <v>178</v>
      </c>
      <c r="L57" s="6" t="str">
        <f t="shared" si="3"/>
        <v/>
      </c>
      <c r="N57" s="50" t="s">
        <v>2229</v>
      </c>
      <c r="O57" s="50" t="s">
        <v>2230</v>
      </c>
      <c r="P57" s="50" t="s">
        <v>186</v>
      </c>
      <c r="Q57" s="4" t="s">
        <v>178</v>
      </c>
    </row>
    <row r="58" spans="1:17" x14ac:dyDescent="0.3">
      <c r="A58" s="4" t="s">
        <v>191</v>
      </c>
      <c r="B58" s="16" t="str">
        <f t="shared" si="8"/>
        <v>6668</v>
      </c>
      <c r="C58" s="17" t="str">
        <f t="shared" si="9"/>
        <v>_6668</v>
      </c>
      <c r="D58" s="16" t="str">
        <f t="shared" si="6"/>
        <v>CINDEA PAVAS</v>
      </c>
      <c r="E58" s="16" t="str">
        <f t="shared" si="7"/>
        <v>00199</v>
      </c>
      <c r="F58" s="6" t="s">
        <v>178</v>
      </c>
      <c r="H58" s="4" t="s">
        <v>1976</v>
      </c>
      <c r="I58" s="4" t="s">
        <v>1977</v>
      </c>
      <c r="J58" s="4" t="s">
        <v>1978</v>
      </c>
      <c r="K58" s="6" t="s">
        <v>178</v>
      </c>
      <c r="L58" s="6" t="str">
        <f t="shared" si="3"/>
        <v/>
      </c>
      <c r="N58" s="50" t="s">
        <v>1976</v>
      </c>
      <c r="O58" s="50" t="s">
        <v>1977</v>
      </c>
      <c r="P58" s="50" t="s">
        <v>1978</v>
      </c>
      <c r="Q58" s="6" t="s">
        <v>178</v>
      </c>
    </row>
    <row r="59" spans="1:17" x14ac:dyDescent="0.3">
      <c r="A59" s="4" t="s">
        <v>191</v>
      </c>
      <c r="B59" s="16" t="str">
        <f t="shared" si="8"/>
        <v>6669</v>
      </c>
      <c r="C59" s="17" t="str">
        <f t="shared" si="9"/>
        <v>_6669</v>
      </c>
      <c r="D59" s="16" t="str">
        <f t="shared" si="6"/>
        <v>CINDEA ESCAZU</v>
      </c>
      <c r="E59" s="16" t="str">
        <f t="shared" si="7"/>
        <v>00004</v>
      </c>
      <c r="F59" s="6" t="s">
        <v>178</v>
      </c>
      <c r="H59" s="4" t="s">
        <v>1602</v>
      </c>
      <c r="I59" s="4" t="s">
        <v>1603</v>
      </c>
      <c r="J59" s="4" t="s">
        <v>711</v>
      </c>
      <c r="K59" s="6" t="s">
        <v>178</v>
      </c>
      <c r="L59" s="6" t="str">
        <f t="shared" si="3"/>
        <v/>
      </c>
      <c r="N59" s="50" t="s">
        <v>1602</v>
      </c>
      <c r="O59" s="50" t="s">
        <v>1603</v>
      </c>
      <c r="P59" s="50" t="s">
        <v>711</v>
      </c>
      <c r="Q59" s="4" t="s">
        <v>178</v>
      </c>
    </row>
    <row r="60" spans="1:17" x14ac:dyDescent="0.3">
      <c r="A60" s="4" t="s">
        <v>191</v>
      </c>
      <c r="B60" s="16" t="str">
        <f t="shared" si="8"/>
        <v>6670</v>
      </c>
      <c r="C60" s="17" t="str">
        <f t="shared" si="9"/>
        <v>_6670</v>
      </c>
      <c r="D60" s="16" t="str">
        <f t="shared" si="6"/>
        <v>CINDEA SAN ANTONIO DEL HUMO</v>
      </c>
      <c r="E60" s="16" t="str">
        <f t="shared" si="7"/>
        <v>00206</v>
      </c>
      <c r="F60" s="6" t="s">
        <v>178</v>
      </c>
      <c r="H60" s="4" t="s">
        <v>2091</v>
      </c>
      <c r="I60" s="4" t="s">
        <v>2092</v>
      </c>
      <c r="J60" s="4" t="s">
        <v>2093</v>
      </c>
      <c r="K60" s="6" t="s">
        <v>178</v>
      </c>
      <c r="L60" s="6" t="str">
        <f t="shared" si="3"/>
        <v/>
      </c>
      <c r="N60" s="50" t="s">
        <v>2091</v>
      </c>
      <c r="O60" s="50" t="s">
        <v>2092</v>
      </c>
      <c r="P60" s="50" t="s">
        <v>2093</v>
      </c>
      <c r="Q60" s="6" t="s">
        <v>178</v>
      </c>
    </row>
    <row r="61" spans="1:17" x14ac:dyDescent="0.3">
      <c r="A61" s="4" t="s">
        <v>191</v>
      </c>
      <c r="B61" s="16" t="str">
        <f t="shared" si="8"/>
        <v>6671</v>
      </c>
      <c r="C61" s="17" t="str">
        <f t="shared" si="9"/>
        <v>_6671</v>
      </c>
      <c r="D61" s="16" t="str">
        <f t="shared" si="6"/>
        <v>CINDEA SAN MARTIN</v>
      </c>
      <c r="E61" s="16" t="str">
        <f t="shared" si="7"/>
        <v>00222</v>
      </c>
      <c r="F61" s="6" t="s">
        <v>178</v>
      </c>
      <c r="H61" s="4" t="s">
        <v>2180</v>
      </c>
      <c r="I61" s="4" t="s">
        <v>2181</v>
      </c>
      <c r="J61" s="4" t="s">
        <v>2182</v>
      </c>
      <c r="K61" s="6" t="s">
        <v>178</v>
      </c>
      <c r="L61" s="6" t="str">
        <f t="shared" si="3"/>
        <v/>
      </c>
      <c r="N61" s="50" t="s">
        <v>2180</v>
      </c>
      <c r="O61" s="50" t="s">
        <v>2181</v>
      </c>
      <c r="P61" s="50" t="s">
        <v>2182</v>
      </c>
      <c r="Q61" s="6" t="s">
        <v>178</v>
      </c>
    </row>
    <row r="62" spans="1:17" x14ac:dyDescent="0.3">
      <c r="A62" s="4" t="s">
        <v>191</v>
      </c>
      <c r="B62" s="16" t="str">
        <f t="shared" si="8"/>
        <v>6672</v>
      </c>
      <c r="C62" s="17" t="str">
        <f t="shared" si="9"/>
        <v>_6672</v>
      </c>
      <c r="D62" s="16" t="str">
        <f t="shared" ref="D62:D93" si="10">+H62</f>
        <v>CINDEA PAQUERA</v>
      </c>
      <c r="E62" s="16" t="str">
        <f t="shared" ref="E62:E93" si="11">+J62</f>
        <v>00183</v>
      </c>
      <c r="F62" s="6" t="s">
        <v>178</v>
      </c>
      <c r="H62" s="4" t="s">
        <v>1970</v>
      </c>
      <c r="I62" s="4" t="s">
        <v>1971</v>
      </c>
      <c r="J62" s="4" t="s">
        <v>1972</v>
      </c>
      <c r="K62" s="6" t="s">
        <v>178</v>
      </c>
      <c r="L62" s="6" t="str">
        <f t="shared" si="3"/>
        <v/>
      </c>
      <c r="N62" s="50" t="s">
        <v>1970</v>
      </c>
      <c r="O62" s="50" t="s">
        <v>1971</v>
      </c>
      <c r="P62" s="50" t="s">
        <v>1972</v>
      </c>
      <c r="Q62" s="4" t="s">
        <v>178</v>
      </c>
    </row>
    <row r="63" spans="1:17" x14ac:dyDescent="0.3">
      <c r="A63" s="4" t="s">
        <v>191</v>
      </c>
      <c r="B63" s="16" t="str">
        <f t="shared" si="8"/>
        <v>6673</v>
      </c>
      <c r="C63" s="17" t="str">
        <f t="shared" si="9"/>
        <v>_6673</v>
      </c>
      <c r="D63" s="16" t="str">
        <f t="shared" si="10"/>
        <v>CINDEA SAN MIGUEL</v>
      </c>
      <c r="E63" s="16" t="str">
        <f t="shared" si="11"/>
        <v>00297</v>
      </c>
      <c r="F63" s="6" t="s">
        <v>178</v>
      </c>
      <c r="H63" s="4" t="s">
        <v>2196</v>
      </c>
      <c r="I63" s="4" t="s">
        <v>2197</v>
      </c>
      <c r="J63" s="4" t="s">
        <v>2198</v>
      </c>
      <c r="K63" s="6" t="s">
        <v>178</v>
      </c>
      <c r="L63" s="6" t="str">
        <f t="shared" si="3"/>
        <v/>
      </c>
      <c r="N63" s="50" t="s">
        <v>2196</v>
      </c>
      <c r="O63" s="50" t="s">
        <v>2197</v>
      </c>
      <c r="P63" s="50" t="s">
        <v>2198</v>
      </c>
      <c r="Q63" s="6" t="s">
        <v>178</v>
      </c>
    </row>
    <row r="64" spans="1:17" x14ac:dyDescent="0.3">
      <c r="A64" s="4" t="s">
        <v>191</v>
      </c>
      <c r="B64" s="16" t="str">
        <f t="shared" si="8"/>
        <v>6674</v>
      </c>
      <c r="C64" s="17" t="str">
        <f t="shared" si="9"/>
        <v>_6674</v>
      </c>
      <c r="D64" s="16" t="str">
        <f t="shared" si="10"/>
        <v>CINDEA SURETKA</v>
      </c>
      <c r="E64" s="16" t="str">
        <f t="shared" si="11"/>
        <v>00203</v>
      </c>
      <c r="F64" s="6" t="s">
        <v>178</v>
      </c>
      <c r="H64" s="4" t="s">
        <v>2285</v>
      </c>
      <c r="I64" s="4" t="s">
        <v>2286</v>
      </c>
      <c r="J64" s="4" t="s">
        <v>2287</v>
      </c>
      <c r="K64" s="6" t="s">
        <v>178</v>
      </c>
      <c r="L64" s="6" t="str">
        <f t="shared" si="3"/>
        <v/>
      </c>
      <c r="N64" s="50" t="s">
        <v>2285</v>
      </c>
      <c r="O64" s="50" t="s">
        <v>2286</v>
      </c>
      <c r="P64" s="50" t="s">
        <v>2287</v>
      </c>
      <c r="Q64" s="6" t="s">
        <v>178</v>
      </c>
    </row>
    <row r="65" spans="1:17" x14ac:dyDescent="0.3">
      <c r="A65" s="4" t="s">
        <v>191</v>
      </c>
      <c r="B65" s="16" t="str">
        <f t="shared" si="8"/>
        <v>6675</v>
      </c>
      <c r="C65" s="17" t="str">
        <f t="shared" si="9"/>
        <v>_6675</v>
      </c>
      <c r="D65" s="16" t="str">
        <f t="shared" si="10"/>
        <v>CINDEA REPUBLICA DE NICARAGUA</v>
      </c>
      <c r="E65" s="16" t="str">
        <f t="shared" si="11"/>
        <v>00035</v>
      </c>
      <c r="F65" s="6" t="s">
        <v>178</v>
      </c>
      <c r="H65" s="4" t="s">
        <v>2050</v>
      </c>
      <c r="I65" s="4" t="s">
        <v>2051</v>
      </c>
      <c r="J65" s="4" t="s">
        <v>2052</v>
      </c>
      <c r="K65" s="6" t="s">
        <v>178</v>
      </c>
      <c r="L65" s="6" t="str">
        <f t="shared" si="3"/>
        <v/>
      </c>
      <c r="N65" s="50" t="s">
        <v>2050</v>
      </c>
      <c r="O65" s="50" t="s">
        <v>2051</v>
      </c>
      <c r="P65" s="50" t="s">
        <v>2052</v>
      </c>
      <c r="Q65" s="4" t="s">
        <v>178</v>
      </c>
    </row>
    <row r="66" spans="1:17" x14ac:dyDescent="0.3">
      <c r="A66" s="4" t="s">
        <v>191</v>
      </c>
      <c r="B66" s="16" t="str">
        <f t="shared" si="8"/>
        <v>6720</v>
      </c>
      <c r="C66" s="17" t="str">
        <f t="shared" si="9"/>
        <v>_6720</v>
      </c>
      <c r="D66" s="16" t="str">
        <f t="shared" si="10"/>
        <v>CINDEA CIUDAD CORTES</v>
      </c>
      <c r="E66" s="16" t="str">
        <f t="shared" si="11"/>
        <v>00009</v>
      </c>
      <c r="F66" s="6" t="s">
        <v>178</v>
      </c>
      <c r="H66" s="4" t="s">
        <v>1535</v>
      </c>
      <c r="I66" s="4" t="s">
        <v>1536</v>
      </c>
      <c r="J66" s="4" t="s">
        <v>712</v>
      </c>
      <c r="K66" s="6" t="s">
        <v>178</v>
      </c>
      <c r="L66" s="6" t="str">
        <f t="shared" si="3"/>
        <v/>
      </c>
      <c r="N66" s="50" t="s">
        <v>1535</v>
      </c>
      <c r="O66" s="50" t="s">
        <v>1536</v>
      </c>
      <c r="P66" s="50" t="s">
        <v>712</v>
      </c>
      <c r="Q66" s="4" t="s">
        <v>178</v>
      </c>
    </row>
    <row r="67" spans="1:17" x14ac:dyDescent="0.3">
      <c r="A67" s="4" t="s">
        <v>191</v>
      </c>
      <c r="B67" s="16" t="str">
        <f t="shared" ref="B67:B99" si="12">+I67</f>
        <v>6721</v>
      </c>
      <c r="C67" s="17" t="str">
        <f t="shared" si="9"/>
        <v>_6721</v>
      </c>
      <c r="D67" s="16" t="str">
        <f t="shared" si="10"/>
        <v>CINDEA KABAKOL</v>
      </c>
      <c r="E67" s="16" t="str">
        <f t="shared" si="11"/>
        <v>00052</v>
      </c>
      <c r="F67" s="6" t="s">
        <v>178</v>
      </c>
      <c r="H67" s="4" t="s">
        <v>1756</v>
      </c>
      <c r="I67" s="4" t="s">
        <v>1757</v>
      </c>
      <c r="J67" s="4" t="s">
        <v>1758</v>
      </c>
      <c r="K67" s="6" t="s">
        <v>178</v>
      </c>
      <c r="L67" s="6" t="str">
        <f t="shared" si="3"/>
        <v/>
      </c>
      <c r="N67" s="50" t="s">
        <v>1756</v>
      </c>
      <c r="O67" s="50" t="s">
        <v>1757</v>
      </c>
      <c r="P67" s="50" t="s">
        <v>1758</v>
      </c>
      <c r="Q67" s="6" t="s">
        <v>178</v>
      </c>
    </row>
    <row r="68" spans="1:17" x14ac:dyDescent="0.3">
      <c r="A68" s="4" t="s">
        <v>191</v>
      </c>
      <c r="B68" s="16" t="str">
        <f t="shared" si="12"/>
        <v>6722</v>
      </c>
      <c r="C68" s="17" t="str">
        <f t="shared" si="9"/>
        <v>_6722</v>
      </c>
      <c r="D68" s="16" t="str">
        <f t="shared" si="10"/>
        <v>CINDEA BUENOS AIRES</v>
      </c>
      <c r="E68" s="16" t="str">
        <f t="shared" si="11"/>
        <v>00012</v>
      </c>
      <c r="F68" s="6" t="s">
        <v>178</v>
      </c>
      <c r="H68" s="4" t="s">
        <v>1491</v>
      </c>
      <c r="I68" s="4" t="s">
        <v>1492</v>
      </c>
      <c r="J68" s="4" t="s">
        <v>714</v>
      </c>
      <c r="K68" s="6" t="s">
        <v>178</v>
      </c>
      <c r="L68" s="6" t="str">
        <f t="shared" ref="L68:L99" si="13">IF(J68=P68,"","xx")</f>
        <v/>
      </c>
      <c r="N68" s="50" t="s">
        <v>1491</v>
      </c>
      <c r="O68" s="50" t="s">
        <v>1492</v>
      </c>
      <c r="P68" s="50" t="s">
        <v>714</v>
      </c>
      <c r="Q68" s="4" t="s">
        <v>178</v>
      </c>
    </row>
    <row r="69" spans="1:17" x14ac:dyDescent="0.3">
      <c r="A69" s="4" t="s">
        <v>191</v>
      </c>
      <c r="B69" s="16" t="str">
        <f t="shared" si="12"/>
        <v>6723</v>
      </c>
      <c r="C69" s="17" t="str">
        <f t="shared" si="9"/>
        <v>_6723</v>
      </c>
      <c r="D69" s="16" t="str">
        <f t="shared" si="10"/>
        <v>CINDEA MONTERREY</v>
      </c>
      <c r="E69" s="16" t="str">
        <f t="shared" si="11"/>
        <v>00118</v>
      </c>
      <c r="F69" s="6" t="s">
        <v>178</v>
      </c>
      <c r="H69" s="4" t="s">
        <v>1915</v>
      </c>
      <c r="I69" s="4" t="s">
        <v>1916</v>
      </c>
      <c r="J69" s="4" t="s">
        <v>1917</v>
      </c>
      <c r="K69" s="6" t="s">
        <v>178</v>
      </c>
      <c r="L69" s="6" t="str">
        <f t="shared" si="13"/>
        <v/>
      </c>
      <c r="N69" s="50" t="s">
        <v>1915</v>
      </c>
      <c r="O69" s="50" t="s">
        <v>1916</v>
      </c>
      <c r="P69" s="50" t="s">
        <v>1917</v>
      </c>
      <c r="Q69" s="4" t="s">
        <v>178</v>
      </c>
    </row>
    <row r="70" spans="1:17" x14ac:dyDescent="0.3">
      <c r="A70" s="4" t="s">
        <v>191</v>
      </c>
      <c r="B70" s="16" t="str">
        <f t="shared" si="12"/>
        <v>6724</v>
      </c>
      <c r="C70" s="17" t="str">
        <f t="shared" si="9"/>
        <v>_6724</v>
      </c>
      <c r="D70" s="16" t="str">
        <f t="shared" si="10"/>
        <v>CINDEA PAVON</v>
      </c>
      <c r="E70" s="16" t="str">
        <f t="shared" si="11"/>
        <v>00223</v>
      </c>
      <c r="F70" s="6" t="s">
        <v>178</v>
      </c>
      <c r="H70" s="4" t="s">
        <v>1987</v>
      </c>
      <c r="I70" s="4" t="s">
        <v>1988</v>
      </c>
      <c r="J70" s="4" t="s">
        <v>1989</v>
      </c>
      <c r="K70" s="6" t="s">
        <v>178</v>
      </c>
      <c r="L70" s="6" t="str">
        <f t="shared" si="13"/>
        <v/>
      </c>
      <c r="N70" s="50" t="s">
        <v>1987</v>
      </c>
      <c r="O70" s="50" t="s">
        <v>1988</v>
      </c>
      <c r="P70" s="50" t="s">
        <v>1989</v>
      </c>
      <c r="Q70" s="4" t="s">
        <v>178</v>
      </c>
    </row>
    <row r="71" spans="1:17" x14ac:dyDescent="0.3">
      <c r="A71" s="4" t="s">
        <v>191</v>
      </c>
      <c r="B71" s="16" t="str">
        <f t="shared" si="12"/>
        <v>6725</v>
      </c>
      <c r="C71" s="17" t="str">
        <f t="shared" si="9"/>
        <v>_6725</v>
      </c>
      <c r="D71" s="16" t="str">
        <f t="shared" si="10"/>
        <v>CINDEA SARDINAL</v>
      </c>
      <c r="E71" s="16" t="str">
        <f t="shared" si="11"/>
        <v>00108</v>
      </c>
      <c r="F71" s="6" t="s">
        <v>178</v>
      </c>
      <c r="H71" s="4" t="s">
        <v>2271</v>
      </c>
      <c r="I71" s="4" t="s">
        <v>2272</v>
      </c>
      <c r="J71" s="4" t="s">
        <v>2273</v>
      </c>
      <c r="K71" s="6" t="s">
        <v>178</v>
      </c>
      <c r="L71" s="6" t="str">
        <f t="shared" si="13"/>
        <v/>
      </c>
      <c r="N71" s="50" t="s">
        <v>2271</v>
      </c>
      <c r="O71" s="50" t="s">
        <v>2272</v>
      </c>
      <c r="P71" s="50" t="s">
        <v>2273</v>
      </c>
      <c r="Q71" s="4" t="s">
        <v>178</v>
      </c>
    </row>
    <row r="72" spans="1:17" x14ac:dyDescent="0.3">
      <c r="A72" s="4" t="s">
        <v>191</v>
      </c>
      <c r="B72" s="16" t="str">
        <f t="shared" si="12"/>
        <v>6726</v>
      </c>
      <c r="C72" s="17" t="str">
        <f t="shared" si="9"/>
        <v>_6726</v>
      </c>
      <c r="D72" s="16" t="str">
        <f t="shared" si="10"/>
        <v>CINDEA BELEN CARRILLO</v>
      </c>
      <c r="E72" s="16" t="str">
        <f t="shared" si="11"/>
        <v>00109</v>
      </c>
      <c r="F72" s="6" t="s">
        <v>178</v>
      </c>
      <c r="H72" s="4" t="s">
        <v>1443</v>
      </c>
      <c r="I72" s="4" t="s">
        <v>1444</v>
      </c>
      <c r="J72" s="4" t="s">
        <v>1445</v>
      </c>
      <c r="K72" s="6" t="s">
        <v>178</v>
      </c>
      <c r="L72" s="6" t="str">
        <f t="shared" si="13"/>
        <v/>
      </c>
      <c r="N72" s="50" t="s">
        <v>1443</v>
      </c>
      <c r="O72" s="50" t="s">
        <v>1444</v>
      </c>
      <c r="P72" s="50" t="s">
        <v>1445</v>
      </c>
      <c r="Q72" s="4" t="s">
        <v>178</v>
      </c>
    </row>
    <row r="73" spans="1:17" x14ac:dyDescent="0.3">
      <c r="A73" s="4" t="s">
        <v>191</v>
      </c>
      <c r="B73" s="16" t="str">
        <f t="shared" si="12"/>
        <v>6727</v>
      </c>
      <c r="C73" s="17" t="str">
        <f t="shared" si="9"/>
        <v>_6727</v>
      </c>
      <c r="D73" s="16" t="str">
        <f t="shared" si="10"/>
        <v>CINDEA BEBEDERO</v>
      </c>
      <c r="E73" s="16" t="str">
        <f t="shared" si="11"/>
        <v>00163</v>
      </c>
      <c r="F73" s="6" t="s">
        <v>178</v>
      </c>
      <c r="H73" s="4" t="s">
        <v>1437</v>
      </c>
      <c r="I73" s="4" t="s">
        <v>1438</v>
      </c>
      <c r="J73" s="4" t="s">
        <v>1439</v>
      </c>
      <c r="K73" s="6" t="s">
        <v>178</v>
      </c>
      <c r="L73" s="6" t="str">
        <f t="shared" si="13"/>
        <v/>
      </c>
      <c r="N73" s="50" t="s">
        <v>1437</v>
      </c>
      <c r="O73" s="50" t="s">
        <v>1438</v>
      </c>
      <c r="P73" s="50" t="s">
        <v>1439</v>
      </c>
      <c r="Q73" s="6" t="s">
        <v>178</v>
      </c>
    </row>
    <row r="74" spans="1:17" x14ac:dyDescent="0.3">
      <c r="A74" s="4" t="s">
        <v>191</v>
      </c>
      <c r="B74" s="16" t="str">
        <f t="shared" si="12"/>
        <v>6728</v>
      </c>
      <c r="C74" s="17" t="str">
        <f t="shared" si="9"/>
        <v>_6728</v>
      </c>
      <c r="D74" s="16" t="str">
        <f t="shared" si="10"/>
        <v>CINDEA TILARAN</v>
      </c>
      <c r="E74" s="16" t="str">
        <f t="shared" si="11"/>
        <v>00061</v>
      </c>
      <c r="F74" s="6" t="s">
        <v>178</v>
      </c>
      <c r="H74" s="4" t="s">
        <v>2312</v>
      </c>
      <c r="I74" s="4" t="s">
        <v>2313</v>
      </c>
      <c r="J74" s="4" t="s">
        <v>716</v>
      </c>
      <c r="K74" s="6" t="s">
        <v>178</v>
      </c>
      <c r="L74" s="6" t="str">
        <f t="shared" si="13"/>
        <v/>
      </c>
      <c r="N74" s="50" t="s">
        <v>2312</v>
      </c>
      <c r="O74" s="50" t="s">
        <v>2313</v>
      </c>
      <c r="P74" s="50" t="s">
        <v>716</v>
      </c>
      <c r="Q74" s="4" t="s">
        <v>178</v>
      </c>
    </row>
    <row r="75" spans="1:17" x14ac:dyDescent="0.3">
      <c r="A75" s="4" t="s">
        <v>191</v>
      </c>
      <c r="B75" s="16" t="str">
        <f t="shared" si="12"/>
        <v>6729</v>
      </c>
      <c r="C75" s="17" t="str">
        <f t="shared" si="9"/>
        <v>_6729</v>
      </c>
      <c r="D75" s="16" t="str">
        <f t="shared" si="10"/>
        <v>CINDEA LA PALMA</v>
      </c>
      <c r="E75" s="16" t="str">
        <f t="shared" si="11"/>
        <v>00156</v>
      </c>
      <c r="F75" s="6" t="s">
        <v>178</v>
      </c>
      <c r="H75" s="4" t="s">
        <v>1816</v>
      </c>
      <c r="I75" s="4" t="s">
        <v>1817</v>
      </c>
      <c r="J75" s="4" t="s">
        <v>1818</v>
      </c>
      <c r="K75" s="6" t="s">
        <v>178</v>
      </c>
      <c r="L75" s="6" t="str">
        <f t="shared" si="13"/>
        <v/>
      </c>
      <c r="N75" s="50" t="s">
        <v>1816</v>
      </c>
      <c r="O75" s="50" t="s">
        <v>1817</v>
      </c>
      <c r="P75" s="50" t="s">
        <v>1818</v>
      </c>
      <c r="Q75" s="4" t="s">
        <v>178</v>
      </c>
    </row>
    <row r="76" spans="1:17" x14ac:dyDescent="0.3">
      <c r="A76" s="4" t="s">
        <v>191</v>
      </c>
      <c r="B76" s="16" t="str">
        <f t="shared" si="12"/>
        <v>6730</v>
      </c>
      <c r="C76" s="17" t="str">
        <f t="shared" si="9"/>
        <v>_6730</v>
      </c>
      <c r="D76" s="16" t="str">
        <f t="shared" si="10"/>
        <v>CINDEA DR CLODOMIRO PICADO TWIGHT</v>
      </c>
      <c r="E76" s="16" t="str">
        <f t="shared" si="11"/>
        <v>00092</v>
      </c>
      <c r="F76" s="6" t="s">
        <v>178</v>
      </c>
      <c r="H76" s="4" t="s">
        <v>1580</v>
      </c>
      <c r="I76" s="4" t="s">
        <v>1581</v>
      </c>
      <c r="J76" s="4" t="s">
        <v>1582</v>
      </c>
      <c r="K76" s="6" t="s">
        <v>178</v>
      </c>
      <c r="L76" s="6" t="str">
        <f t="shared" si="13"/>
        <v/>
      </c>
      <c r="N76" s="50" t="s">
        <v>1580</v>
      </c>
      <c r="O76" s="50" t="s">
        <v>1581</v>
      </c>
      <c r="P76" s="50" t="s">
        <v>1582</v>
      </c>
      <c r="Q76" s="4" t="s">
        <v>178</v>
      </c>
    </row>
    <row r="77" spans="1:17" x14ac:dyDescent="0.3">
      <c r="A77" s="4" t="s">
        <v>191</v>
      </c>
      <c r="B77" s="16" t="str">
        <f t="shared" si="12"/>
        <v>6731</v>
      </c>
      <c r="C77" s="17" t="str">
        <f t="shared" si="9"/>
        <v>_6731</v>
      </c>
      <c r="D77" s="16" t="str">
        <f t="shared" si="10"/>
        <v>CINDEA TAYUTIC</v>
      </c>
      <c r="E77" s="16" t="str">
        <f t="shared" si="11"/>
        <v>00097</v>
      </c>
      <c r="F77" s="6" t="s">
        <v>178</v>
      </c>
      <c r="H77" s="4" t="s">
        <v>2296</v>
      </c>
      <c r="I77" s="4" t="s">
        <v>2297</v>
      </c>
      <c r="J77" s="4" t="s">
        <v>2298</v>
      </c>
      <c r="K77" s="6" t="s">
        <v>178</v>
      </c>
      <c r="L77" s="6" t="str">
        <f t="shared" si="13"/>
        <v/>
      </c>
      <c r="N77" s="50" t="s">
        <v>2296</v>
      </c>
      <c r="O77" s="50" t="s">
        <v>2297</v>
      </c>
      <c r="P77" s="50" t="s">
        <v>2298</v>
      </c>
      <c r="Q77" s="6" t="s">
        <v>178</v>
      </c>
    </row>
    <row r="78" spans="1:17" x14ac:dyDescent="0.3">
      <c r="A78" s="4" t="s">
        <v>191</v>
      </c>
      <c r="B78" s="16" t="str">
        <f t="shared" si="12"/>
        <v>6732</v>
      </c>
      <c r="C78" s="17" t="str">
        <f t="shared" si="9"/>
        <v>_6732</v>
      </c>
      <c r="D78" s="16" t="str">
        <f t="shared" si="10"/>
        <v>CINDEA PEJIBAYE</v>
      </c>
      <c r="E78" s="16" t="str">
        <f t="shared" si="11"/>
        <v>00098</v>
      </c>
      <c r="F78" s="6" t="s">
        <v>178</v>
      </c>
      <c r="H78" s="4" t="s">
        <v>1994</v>
      </c>
      <c r="I78" s="4" t="s">
        <v>2002</v>
      </c>
      <c r="J78" s="4" t="s">
        <v>2003</v>
      </c>
      <c r="K78" s="6" t="s">
        <v>178</v>
      </c>
      <c r="L78" s="6" t="str">
        <f t="shared" si="13"/>
        <v/>
      </c>
      <c r="N78" s="50" t="s">
        <v>1994</v>
      </c>
      <c r="O78" s="50" t="s">
        <v>2002</v>
      </c>
      <c r="P78" s="50" t="s">
        <v>2003</v>
      </c>
      <c r="Q78" s="4" t="s">
        <v>178</v>
      </c>
    </row>
    <row r="79" spans="1:17" x14ac:dyDescent="0.3">
      <c r="A79" s="4" t="s">
        <v>191</v>
      </c>
      <c r="B79" s="16" t="str">
        <f t="shared" si="12"/>
        <v>6733</v>
      </c>
      <c r="C79" s="17" t="str">
        <f t="shared" si="9"/>
        <v>_6733</v>
      </c>
      <c r="D79" s="16" t="str">
        <f t="shared" si="10"/>
        <v>CINDEA SAN JOSE DE UPALA</v>
      </c>
      <c r="E79" s="16" t="str">
        <f t="shared" si="11"/>
        <v>00130</v>
      </c>
      <c r="F79" s="6" t="s">
        <v>178</v>
      </c>
      <c r="H79" s="4" t="s">
        <v>2155</v>
      </c>
      <c r="I79" s="4" t="s">
        <v>2156</v>
      </c>
      <c r="J79" s="4" t="s">
        <v>2157</v>
      </c>
      <c r="K79" s="6" t="s">
        <v>178</v>
      </c>
      <c r="L79" s="6" t="str">
        <f t="shared" si="13"/>
        <v/>
      </c>
      <c r="N79" s="50" t="s">
        <v>2155</v>
      </c>
      <c r="O79" s="50" t="s">
        <v>2156</v>
      </c>
      <c r="P79" s="50" t="s">
        <v>2157</v>
      </c>
      <c r="Q79" s="4" t="s">
        <v>178</v>
      </c>
    </row>
    <row r="80" spans="1:17" x14ac:dyDescent="0.3">
      <c r="A80" s="4" t="s">
        <v>191</v>
      </c>
      <c r="B80" s="16" t="str">
        <f t="shared" si="12"/>
        <v>6734</v>
      </c>
      <c r="C80" s="17" t="str">
        <f t="shared" si="9"/>
        <v>_6734</v>
      </c>
      <c r="D80" s="16" t="str">
        <f t="shared" si="10"/>
        <v>CINDEA AGUAS CLARAS</v>
      </c>
      <c r="E80" s="16" t="str">
        <f t="shared" si="11"/>
        <v>00129</v>
      </c>
      <c r="F80" s="6" t="s">
        <v>178</v>
      </c>
      <c r="H80" s="4" t="s">
        <v>1418</v>
      </c>
      <c r="I80" s="4" t="s">
        <v>1419</v>
      </c>
      <c r="J80" s="4" t="s">
        <v>1421</v>
      </c>
      <c r="K80" s="6" t="s">
        <v>178</v>
      </c>
      <c r="L80" s="6" t="str">
        <f t="shared" si="13"/>
        <v/>
      </c>
      <c r="N80" s="50" t="s">
        <v>1418</v>
      </c>
      <c r="O80" s="50" t="s">
        <v>1419</v>
      </c>
      <c r="P80" s="50" t="s">
        <v>1421</v>
      </c>
      <c r="Q80" s="4" t="s">
        <v>178</v>
      </c>
    </row>
    <row r="81" spans="1:17" x14ac:dyDescent="0.3">
      <c r="A81" s="4" t="s">
        <v>191</v>
      </c>
      <c r="B81" s="16" t="str">
        <f t="shared" si="12"/>
        <v>6735</v>
      </c>
      <c r="C81" s="17" t="str">
        <f t="shared" si="9"/>
        <v>_6735</v>
      </c>
      <c r="D81" s="16" t="str">
        <f t="shared" si="10"/>
        <v>CINDEA BRASILIA</v>
      </c>
      <c r="E81" s="16" t="str">
        <f t="shared" si="11"/>
        <v>00128</v>
      </c>
      <c r="F81" s="6" t="s">
        <v>178</v>
      </c>
      <c r="H81" s="4" t="s">
        <v>1468</v>
      </c>
      <c r="I81" s="4" t="s">
        <v>1469</v>
      </c>
      <c r="J81" s="4" t="s">
        <v>1470</v>
      </c>
      <c r="K81" s="6" t="s">
        <v>178</v>
      </c>
      <c r="L81" s="6" t="str">
        <f t="shared" si="13"/>
        <v/>
      </c>
      <c r="N81" s="50" t="s">
        <v>1468</v>
      </c>
      <c r="O81" s="50" t="s">
        <v>1469</v>
      </c>
      <c r="P81" s="50" t="s">
        <v>1470</v>
      </c>
      <c r="Q81" s="4" t="s">
        <v>178</v>
      </c>
    </row>
    <row r="82" spans="1:17" x14ac:dyDescent="0.3">
      <c r="A82" s="4" t="s">
        <v>191</v>
      </c>
      <c r="B82" s="16" t="str">
        <f t="shared" si="12"/>
        <v>6736</v>
      </c>
      <c r="C82" s="17" t="str">
        <f t="shared" si="9"/>
        <v>_6736</v>
      </c>
      <c r="D82" s="16" t="str">
        <f t="shared" si="10"/>
        <v>CINDEA BIJAGUA</v>
      </c>
      <c r="E82" s="16" t="str">
        <f t="shared" si="11"/>
        <v>00127</v>
      </c>
      <c r="F82" s="6" t="s">
        <v>178</v>
      </c>
      <c r="H82" s="4" t="s">
        <v>1450</v>
      </c>
      <c r="I82" s="4" t="s">
        <v>1451</v>
      </c>
      <c r="J82" s="4" t="s">
        <v>1452</v>
      </c>
      <c r="K82" s="6" t="s">
        <v>178</v>
      </c>
      <c r="L82" s="6" t="str">
        <f t="shared" si="13"/>
        <v/>
      </c>
      <c r="N82" s="50" t="s">
        <v>1450</v>
      </c>
      <c r="O82" s="50" t="s">
        <v>1451</v>
      </c>
      <c r="P82" s="50" t="s">
        <v>1452</v>
      </c>
      <c r="Q82" s="4" t="s">
        <v>178</v>
      </c>
    </row>
    <row r="83" spans="1:17" x14ac:dyDescent="0.3">
      <c r="A83" s="4" t="s">
        <v>191</v>
      </c>
      <c r="B83" s="16" t="str">
        <f t="shared" si="12"/>
        <v>6737</v>
      </c>
      <c r="C83" s="17" t="str">
        <f t="shared" si="9"/>
        <v>_6737</v>
      </c>
      <c r="D83" s="16" t="str">
        <f t="shared" si="10"/>
        <v>CINDEA KATIRA</v>
      </c>
      <c r="E83" s="16" t="str">
        <f t="shared" si="11"/>
        <v>00131</v>
      </c>
      <c r="F83" s="6" t="s">
        <v>178</v>
      </c>
      <c r="H83" s="4" t="s">
        <v>1771</v>
      </c>
      <c r="I83" s="4" t="s">
        <v>1772</v>
      </c>
      <c r="J83" s="4" t="s">
        <v>1773</v>
      </c>
      <c r="K83" s="6" t="s">
        <v>178</v>
      </c>
      <c r="L83" s="6" t="str">
        <f t="shared" si="13"/>
        <v/>
      </c>
      <c r="N83" s="50" t="s">
        <v>1771</v>
      </c>
      <c r="O83" s="50" t="s">
        <v>1772</v>
      </c>
      <c r="P83" s="50" t="s">
        <v>1773</v>
      </c>
      <c r="Q83" s="4" t="s">
        <v>178</v>
      </c>
    </row>
    <row r="84" spans="1:17" x14ac:dyDescent="0.3">
      <c r="A84" s="4" t="s">
        <v>191</v>
      </c>
      <c r="B84" s="16" t="str">
        <f t="shared" si="12"/>
        <v>6741</v>
      </c>
      <c r="C84" s="17" t="str">
        <f t="shared" si="9"/>
        <v>_6741</v>
      </c>
      <c r="D84" s="16" t="str">
        <f t="shared" si="10"/>
        <v>CINDEA MONTES DE OCA</v>
      </c>
      <c r="E84" s="16" t="str">
        <f t="shared" si="11"/>
        <v>00072</v>
      </c>
      <c r="F84" s="6" t="s">
        <v>178</v>
      </c>
      <c r="H84" s="4" t="s">
        <v>1922</v>
      </c>
      <c r="I84" s="4" t="s">
        <v>1923</v>
      </c>
      <c r="J84" s="4" t="s">
        <v>1924</v>
      </c>
      <c r="K84" s="6" t="s">
        <v>178</v>
      </c>
      <c r="L84" s="6" t="str">
        <f t="shared" si="13"/>
        <v/>
      </c>
      <c r="N84" s="50" t="s">
        <v>1922</v>
      </c>
      <c r="O84" s="50" t="s">
        <v>1923</v>
      </c>
      <c r="P84" s="50" t="s">
        <v>1924</v>
      </c>
      <c r="Q84" s="6" t="s">
        <v>178</v>
      </c>
    </row>
    <row r="85" spans="1:17" x14ac:dyDescent="0.3">
      <c r="A85" s="4" t="s">
        <v>191</v>
      </c>
      <c r="B85" s="16" t="str">
        <f t="shared" si="12"/>
        <v>6797</v>
      </c>
      <c r="C85" s="17" t="str">
        <f t="shared" si="9"/>
        <v>_6797</v>
      </c>
      <c r="D85" s="16" t="str">
        <f t="shared" si="10"/>
        <v>CINDEA CORONADO</v>
      </c>
      <c r="E85" s="16" t="str">
        <f t="shared" si="11"/>
        <v>00070</v>
      </c>
      <c r="F85" s="6" t="s">
        <v>178</v>
      </c>
      <c r="H85" s="4" t="s">
        <v>1566</v>
      </c>
      <c r="I85" s="4" t="s">
        <v>1567</v>
      </c>
      <c r="J85" s="4" t="s">
        <v>1568</v>
      </c>
      <c r="K85" s="6" t="s">
        <v>178</v>
      </c>
      <c r="L85" s="6" t="str">
        <f t="shared" si="13"/>
        <v/>
      </c>
      <c r="N85" s="50" t="s">
        <v>1566</v>
      </c>
      <c r="O85" s="50" t="s">
        <v>1567</v>
      </c>
      <c r="P85" s="50" t="s">
        <v>1568</v>
      </c>
      <c r="Q85" s="4" t="s">
        <v>178</v>
      </c>
    </row>
    <row r="86" spans="1:17" x14ac:dyDescent="0.3">
      <c r="A86" s="4" t="s">
        <v>191</v>
      </c>
      <c r="B86" s="16" t="str">
        <f t="shared" si="12"/>
        <v>6798</v>
      </c>
      <c r="C86" s="17" t="str">
        <f t="shared" ref="C86:C97" si="14">CONCATENATE(A85,B86)</f>
        <v>_6798</v>
      </c>
      <c r="D86" s="16" t="str">
        <f t="shared" si="10"/>
        <v>CINDEA MORAVIA</v>
      </c>
      <c r="E86" s="16" t="str">
        <f t="shared" si="11"/>
        <v>00069</v>
      </c>
      <c r="F86" s="6" t="s">
        <v>178</v>
      </c>
      <c r="H86" s="4" t="s">
        <v>1935</v>
      </c>
      <c r="I86" s="4" t="s">
        <v>1936</v>
      </c>
      <c r="J86" s="4" t="s">
        <v>1937</v>
      </c>
      <c r="K86" s="6" t="s">
        <v>178</v>
      </c>
      <c r="L86" s="6" t="str">
        <f t="shared" si="13"/>
        <v/>
      </c>
      <c r="N86" s="50" t="s">
        <v>1935</v>
      </c>
      <c r="O86" s="50" t="s">
        <v>1936</v>
      </c>
      <c r="P86" s="50" t="s">
        <v>1937</v>
      </c>
      <c r="Q86" s="4" t="s">
        <v>178</v>
      </c>
    </row>
    <row r="87" spans="1:17" x14ac:dyDescent="0.3">
      <c r="A87" s="4" t="s">
        <v>191</v>
      </c>
      <c r="B87" s="16" t="str">
        <f t="shared" si="12"/>
        <v>6799</v>
      </c>
      <c r="C87" s="17" t="str">
        <f t="shared" si="14"/>
        <v>_6799</v>
      </c>
      <c r="D87" s="16" t="str">
        <f t="shared" si="10"/>
        <v>CINDEA HOJANCHA</v>
      </c>
      <c r="E87" s="16" t="str">
        <f t="shared" si="11"/>
        <v>00272</v>
      </c>
      <c r="F87" s="6" t="s">
        <v>178</v>
      </c>
      <c r="H87" s="4" t="s">
        <v>1710</v>
      </c>
      <c r="I87" s="4" t="s">
        <v>1711</v>
      </c>
      <c r="J87" s="4" t="s">
        <v>1712</v>
      </c>
      <c r="K87" s="6" t="s">
        <v>178</v>
      </c>
      <c r="L87" s="6" t="str">
        <f t="shared" si="13"/>
        <v/>
      </c>
      <c r="N87" s="50" t="s">
        <v>1710</v>
      </c>
      <c r="O87" s="50" t="s">
        <v>1711</v>
      </c>
      <c r="P87" s="50" t="s">
        <v>1712</v>
      </c>
      <c r="Q87" s="4" t="s">
        <v>178</v>
      </c>
    </row>
    <row r="88" spans="1:17" x14ac:dyDescent="0.3">
      <c r="A88" s="4" t="s">
        <v>191</v>
      </c>
      <c r="B88" s="16" t="str">
        <f t="shared" si="12"/>
        <v>6800</v>
      </c>
      <c r="C88" s="17" t="str">
        <f t="shared" si="14"/>
        <v>_6800</v>
      </c>
      <c r="D88" s="16" t="str">
        <f t="shared" si="10"/>
        <v>CINDEA NOSARA</v>
      </c>
      <c r="E88" s="16" t="str">
        <f t="shared" si="11"/>
        <v>00184</v>
      </c>
      <c r="F88" s="6" t="s">
        <v>178</v>
      </c>
      <c r="H88" s="4" t="s">
        <v>1963</v>
      </c>
      <c r="I88" s="4" t="s">
        <v>1964</v>
      </c>
      <c r="J88" s="4" t="s">
        <v>1965</v>
      </c>
      <c r="K88" s="6" t="s">
        <v>178</v>
      </c>
      <c r="L88" s="6" t="str">
        <f t="shared" si="13"/>
        <v/>
      </c>
      <c r="N88" s="50" t="s">
        <v>1963</v>
      </c>
      <c r="O88" s="50" t="s">
        <v>1964</v>
      </c>
      <c r="P88" s="50" t="s">
        <v>1965</v>
      </c>
      <c r="Q88" s="4" t="s">
        <v>178</v>
      </c>
    </row>
    <row r="89" spans="1:17" x14ac:dyDescent="0.3">
      <c r="A89" s="4" t="s">
        <v>191</v>
      </c>
      <c r="B89" s="16" t="str">
        <f t="shared" si="12"/>
        <v>6801</v>
      </c>
      <c r="C89" s="17" t="str">
        <f t="shared" si="14"/>
        <v>_6801</v>
      </c>
      <c r="D89" s="16" t="str">
        <f t="shared" si="10"/>
        <v>CINDEA SAMARA</v>
      </c>
      <c r="E89" s="16" t="str">
        <f t="shared" si="11"/>
        <v>00259</v>
      </c>
      <c r="F89" s="6" t="s">
        <v>178</v>
      </c>
      <c r="H89" s="4" t="s">
        <v>2084</v>
      </c>
      <c r="I89" s="4" t="s">
        <v>2085</v>
      </c>
      <c r="J89" s="4" t="s">
        <v>2086</v>
      </c>
      <c r="K89" s="6" t="s">
        <v>178</v>
      </c>
      <c r="L89" s="6" t="str">
        <f t="shared" si="13"/>
        <v/>
      </c>
      <c r="N89" s="50" t="s">
        <v>2084</v>
      </c>
      <c r="O89" s="50" t="s">
        <v>2085</v>
      </c>
      <c r="P89" s="50" t="s">
        <v>2086</v>
      </c>
      <c r="Q89" s="4" t="s">
        <v>178</v>
      </c>
    </row>
    <row r="90" spans="1:17" x14ac:dyDescent="0.3">
      <c r="A90" s="4" t="s">
        <v>191</v>
      </c>
      <c r="B90" s="16" t="str">
        <f t="shared" si="12"/>
        <v>6831</v>
      </c>
      <c r="C90" s="17" t="str">
        <f t="shared" si="14"/>
        <v>_6831</v>
      </c>
      <c r="D90" s="16" t="str">
        <f t="shared" si="10"/>
        <v>CINDEA NAKELKäLä</v>
      </c>
      <c r="E90" s="16" t="str">
        <f t="shared" si="11"/>
        <v>00067</v>
      </c>
      <c r="F90" s="6" t="s">
        <v>178</v>
      </c>
      <c r="H90" s="4" t="s">
        <v>2362</v>
      </c>
      <c r="I90" s="4" t="s">
        <v>1941</v>
      </c>
      <c r="J90" s="4" t="s">
        <v>1942</v>
      </c>
      <c r="K90" s="6" t="s">
        <v>178</v>
      </c>
      <c r="L90" s="6" t="str">
        <f t="shared" si="13"/>
        <v/>
      </c>
      <c r="N90" s="50" t="s">
        <v>1940</v>
      </c>
      <c r="O90" s="50" t="s">
        <v>1941</v>
      </c>
      <c r="P90" s="50" t="s">
        <v>1942</v>
      </c>
      <c r="Q90" s="6" t="s">
        <v>178</v>
      </c>
    </row>
    <row r="91" spans="1:17" x14ac:dyDescent="0.3">
      <c r="A91" s="4" t="s">
        <v>191</v>
      </c>
      <c r="B91" s="16" t="str">
        <f t="shared" si="12"/>
        <v>6832</v>
      </c>
      <c r="C91" s="17" t="str">
        <f t="shared" si="14"/>
        <v>_6832</v>
      </c>
      <c r="D91" s="16" t="str">
        <f t="shared" si="10"/>
        <v>CINDEA ALAJUELITA</v>
      </c>
      <c r="E91" s="16" t="str">
        <f t="shared" si="11"/>
        <v>00068</v>
      </c>
      <c r="F91" s="6" t="s">
        <v>178</v>
      </c>
      <c r="H91" s="4" t="s">
        <v>1426</v>
      </c>
      <c r="I91" s="4" t="s">
        <v>1427</v>
      </c>
      <c r="J91" s="4" t="s">
        <v>1428</v>
      </c>
      <c r="K91" s="6" t="s">
        <v>178</v>
      </c>
      <c r="L91" s="6" t="str">
        <f t="shared" si="13"/>
        <v/>
      </c>
      <c r="N91" s="50" t="s">
        <v>1426</v>
      </c>
      <c r="O91" s="50" t="s">
        <v>1427</v>
      </c>
      <c r="P91" s="50" t="s">
        <v>1428</v>
      </c>
      <c r="Q91" s="4" t="s">
        <v>178</v>
      </c>
    </row>
    <row r="92" spans="1:17" x14ac:dyDescent="0.3">
      <c r="A92" s="4" t="s">
        <v>191</v>
      </c>
      <c r="B92" s="16" t="str">
        <f t="shared" si="12"/>
        <v>6833</v>
      </c>
      <c r="C92" s="17" t="str">
        <f t="shared" si="14"/>
        <v>_6833</v>
      </c>
      <c r="D92" s="16" t="str">
        <f t="shared" si="10"/>
        <v>CINDEA EL COCAL</v>
      </c>
      <c r="E92" s="16" t="str">
        <f t="shared" si="11"/>
        <v>00064</v>
      </c>
      <c r="F92" s="6" t="s">
        <v>178</v>
      </c>
      <c r="H92" s="4" t="s">
        <v>1595</v>
      </c>
      <c r="I92" s="4" t="s">
        <v>1596</v>
      </c>
      <c r="J92" s="4" t="s">
        <v>1597</v>
      </c>
      <c r="K92" s="6" t="s">
        <v>178</v>
      </c>
      <c r="L92" s="6" t="str">
        <f t="shared" si="13"/>
        <v/>
      </c>
      <c r="N92" s="50" t="s">
        <v>1595</v>
      </c>
      <c r="O92" s="50" t="s">
        <v>1596</v>
      </c>
      <c r="P92" s="50" t="s">
        <v>1597</v>
      </c>
      <c r="Q92" s="6" t="s">
        <v>178</v>
      </c>
    </row>
    <row r="93" spans="1:17" x14ac:dyDescent="0.3">
      <c r="A93" s="4" t="s">
        <v>191</v>
      </c>
      <c r="B93" s="16" t="str">
        <f t="shared" si="12"/>
        <v>6843</v>
      </c>
      <c r="C93" s="17" t="str">
        <f t="shared" si="14"/>
        <v>_6843</v>
      </c>
      <c r="D93" s="16" t="str">
        <f t="shared" si="10"/>
        <v>CINDEA BOCA DE ARENAL</v>
      </c>
      <c r="E93" s="16" t="str">
        <f t="shared" si="11"/>
        <v>00116</v>
      </c>
      <c r="F93" s="6" t="s">
        <v>178</v>
      </c>
      <c r="H93" s="4" t="s">
        <v>1459</v>
      </c>
      <c r="I93" s="4" t="s">
        <v>1460</v>
      </c>
      <c r="J93" s="4" t="s">
        <v>1462</v>
      </c>
      <c r="K93" s="6" t="s">
        <v>178</v>
      </c>
      <c r="L93" s="6" t="str">
        <f t="shared" si="13"/>
        <v/>
      </c>
      <c r="N93" s="52" t="s">
        <v>1459</v>
      </c>
      <c r="O93" s="52" t="s">
        <v>1460</v>
      </c>
      <c r="P93" s="50" t="s">
        <v>1462</v>
      </c>
      <c r="Q93" s="4" t="s">
        <v>178</v>
      </c>
    </row>
    <row r="94" spans="1:17" x14ac:dyDescent="0.3">
      <c r="A94" s="4" t="s">
        <v>191</v>
      </c>
      <c r="B94" s="16" t="str">
        <f t="shared" si="12"/>
        <v>6844</v>
      </c>
      <c r="C94" s="17" t="str">
        <f t="shared" si="14"/>
        <v>_6844</v>
      </c>
      <c r="D94" s="16" t="str">
        <f t="shared" ref="D94:D99" si="15">+H94</f>
        <v>CINDEA KEKÖLDI</v>
      </c>
      <c r="E94" s="16" t="str">
        <f t="shared" ref="E94:E99" si="16">+J94</f>
        <v>00060</v>
      </c>
      <c r="F94" s="6" t="s">
        <v>178</v>
      </c>
      <c r="H94" s="4" t="s">
        <v>1786</v>
      </c>
      <c r="I94" s="4" t="s">
        <v>1787</v>
      </c>
      <c r="J94" s="4" t="s">
        <v>1788</v>
      </c>
      <c r="K94" s="6" t="s">
        <v>178</v>
      </c>
      <c r="L94" s="6" t="str">
        <f t="shared" si="13"/>
        <v/>
      </c>
      <c r="N94" s="50" t="s">
        <v>1786</v>
      </c>
      <c r="O94" s="50" t="s">
        <v>1787</v>
      </c>
      <c r="P94" s="50" t="s">
        <v>1788</v>
      </c>
      <c r="Q94" s="4" t="s">
        <v>178</v>
      </c>
    </row>
    <row r="95" spans="1:17" x14ac:dyDescent="0.3">
      <c r="A95" s="4" t="s">
        <v>191</v>
      </c>
      <c r="B95" s="16" t="str">
        <f t="shared" si="12"/>
        <v>6845</v>
      </c>
      <c r="C95" s="17" t="str">
        <f t="shared" si="14"/>
        <v>_6845</v>
      </c>
      <c r="D95" s="16" t="str">
        <f t="shared" si="15"/>
        <v>CINDEA SEPECUE</v>
      </c>
      <c r="E95" s="16" t="str">
        <f t="shared" si="16"/>
        <v>00059</v>
      </c>
      <c r="F95" s="6" t="s">
        <v>178</v>
      </c>
      <c r="H95" s="4" t="s">
        <v>2279</v>
      </c>
      <c r="I95" s="4" t="s">
        <v>2280</v>
      </c>
      <c r="J95" s="4" t="s">
        <v>710</v>
      </c>
      <c r="K95" s="6" t="s">
        <v>178</v>
      </c>
      <c r="L95" s="6" t="str">
        <f t="shared" si="13"/>
        <v/>
      </c>
      <c r="N95" s="50" t="s">
        <v>2279</v>
      </c>
      <c r="O95" s="50" t="s">
        <v>2280</v>
      </c>
      <c r="P95" s="50" t="s">
        <v>710</v>
      </c>
      <c r="Q95" s="6" t="s">
        <v>178</v>
      </c>
    </row>
    <row r="96" spans="1:17" x14ac:dyDescent="0.3">
      <c r="A96" s="4" t="s">
        <v>191</v>
      </c>
      <c r="B96" s="16" t="str">
        <f t="shared" si="12"/>
        <v>6846</v>
      </c>
      <c r="C96" s="17" t="str">
        <f t="shared" si="14"/>
        <v>_6846</v>
      </c>
      <c r="D96" s="16" t="str">
        <f t="shared" si="15"/>
        <v>CINDEA MONTEVERDE</v>
      </c>
      <c r="E96" s="16" t="str">
        <f t="shared" si="16"/>
        <v>00089</v>
      </c>
      <c r="F96" s="6" t="s">
        <v>178</v>
      </c>
      <c r="H96" s="4" t="s">
        <v>1928</v>
      </c>
      <c r="I96" s="4" t="s">
        <v>1929</v>
      </c>
      <c r="J96" s="4" t="s">
        <v>1930</v>
      </c>
      <c r="K96" s="6" t="s">
        <v>178</v>
      </c>
      <c r="L96" s="6" t="str">
        <f t="shared" si="13"/>
        <v/>
      </c>
      <c r="N96" s="50" t="s">
        <v>1928</v>
      </c>
      <c r="O96" s="50" t="s">
        <v>1929</v>
      </c>
      <c r="P96" s="50" t="s">
        <v>1930</v>
      </c>
      <c r="Q96" s="4" t="s">
        <v>178</v>
      </c>
    </row>
    <row r="97" spans="1:17" x14ac:dyDescent="0.3">
      <c r="A97" s="4" t="s">
        <v>191</v>
      </c>
      <c r="B97" s="16" t="str">
        <f t="shared" si="12"/>
        <v>6847</v>
      </c>
      <c r="C97" s="17" t="str">
        <f t="shared" si="14"/>
        <v>_6847</v>
      </c>
      <c r="D97" s="16" t="str">
        <f t="shared" si="15"/>
        <v>CINDEA VALVERDE VEGA</v>
      </c>
      <c r="E97" s="16" t="str">
        <f t="shared" si="16"/>
        <v>00088</v>
      </c>
      <c r="F97" s="6" t="s">
        <v>178</v>
      </c>
      <c r="H97" s="4" t="s">
        <v>2342</v>
      </c>
      <c r="I97" s="4" t="s">
        <v>2343</v>
      </c>
      <c r="J97" s="4" t="s">
        <v>2344</v>
      </c>
      <c r="K97" s="6" t="s">
        <v>178</v>
      </c>
      <c r="L97" s="6" t="str">
        <f t="shared" si="13"/>
        <v/>
      </c>
      <c r="N97" s="50" t="s">
        <v>2342</v>
      </c>
      <c r="O97" s="50" t="s">
        <v>2343</v>
      </c>
      <c r="P97" s="50" t="s">
        <v>2344</v>
      </c>
      <c r="Q97" s="6" t="s">
        <v>178</v>
      </c>
    </row>
    <row r="98" spans="1:17" x14ac:dyDescent="0.3">
      <c r="B98" s="16" t="str">
        <f t="shared" si="12"/>
        <v>6946</v>
      </c>
      <c r="C98" s="17" t="str">
        <f>CONCATENATE(A96,B98)</f>
        <v>_6946</v>
      </c>
      <c r="D98" s="16" t="str">
        <f t="shared" si="15"/>
        <v>CINDEA KA BATA SIWA</v>
      </c>
      <c r="E98" s="16" t="str">
        <f t="shared" si="16"/>
        <v>00053</v>
      </c>
      <c r="F98" s="6" t="s">
        <v>178</v>
      </c>
      <c r="H98" s="4" t="s">
        <v>1749</v>
      </c>
      <c r="I98" s="4" t="s">
        <v>1750</v>
      </c>
      <c r="J98" s="4" t="s">
        <v>1751</v>
      </c>
      <c r="K98" s="6"/>
      <c r="L98" s="6" t="str">
        <f t="shared" si="13"/>
        <v/>
      </c>
      <c r="N98" s="50" t="s">
        <v>1749</v>
      </c>
      <c r="O98" s="50" t="s">
        <v>1750</v>
      </c>
      <c r="P98" s="50" t="s">
        <v>1751</v>
      </c>
      <c r="Q98" s="4" t="s">
        <v>178</v>
      </c>
    </row>
    <row r="99" spans="1:17" x14ac:dyDescent="0.3">
      <c r="B99" s="16" t="str">
        <f t="shared" si="12"/>
        <v>7029</v>
      </c>
      <c r="C99" s="17" t="str">
        <f>CONCATENATE(A97,B99)</f>
        <v>_7029</v>
      </c>
      <c r="D99" s="16" t="str">
        <f t="shared" si="15"/>
        <v>CINDEA ASERRI</v>
      </c>
      <c r="E99" s="16" t="str">
        <f t="shared" si="16"/>
        <v>00328</v>
      </c>
      <c r="F99" s="6" t="s">
        <v>178</v>
      </c>
      <c r="H99" s="12" t="s">
        <v>2446</v>
      </c>
      <c r="I99" s="13" t="s">
        <v>2445</v>
      </c>
      <c r="J99" s="13" t="s">
        <v>2444</v>
      </c>
      <c r="K99" s="6" t="s">
        <v>178</v>
      </c>
      <c r="L99" s="6" t="str">
        <f t="shared" si="13"/>
        <v/>
      </c>
      <c r="N99" s="50" t="s">
        <v>2446</v>
      </c>
      <c r="O99" s="59" t="s">
        <v>2445</v>
      </c>
      <c r="P99" s="13" t="s">
        <v>2444</v>
      </c>
      <c r="Q99" s="4" t="s">
        <v>178</v>
      </c>
    </row>
  </sheetData>
  <sheetProtection algorithmName="SHA-512" hashValue="dE+2gNufAi8dXxEMExpqGu0AEnQDC8IKlHZeRDuLh6arucUY9SRxwrTTUrRa2E9tWsO8sDejRBwXRExlZWfKjw==" saltValue="9CB1WSblZW8mpB6pTkwL5A==" spinCount="100000" sheet="1" objects="1" scenarios="1"/>
  <autoFilter ref="A2:K97" xr:uid="{00000000-0009-0000-0000-000001000000}"/>
  <sortState xmlns:xlrd2="http://schemas.microsoft.com/office/spreadsheetml/2017/richdata2" ref="N3:Q99">
    <sortCondition ref="O3:O9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46D33-6DEA-4FA5-9B38-12988D58CCC5}">
  <sheetPr codeName="Hoja8">
    <pageSetUpPr fitToPage="1"/>
  </sheetPr>
  <dimension ref="A1:W206"/>
  <sheetViews>
    <sheetView zoomScale="80" zoomScaleNormal="80" workbookViewId="0">
      <pane ySplit="1" topLeftCell="A2" activePane="bottomLeft" state="frozen"/>
      <selection activeCell="B3" sqref="B3"/>
      <selection pane="bottomLeft" activeCell="B3" sqref="B3"/>
    </sheetView>
  </sheetViews>
  <sheetFormatPr baseColWidth="10" defaultRowHeight="14.4" x14ac:dyDescent="0.3"/>
  <cols>
    <col min="1" max="1" width="10.5546875" style="4" bestFit="1" customWidth="1"/>
    <col min="2" max="2" width="47.44140625" style="4" bestFit="1" customWidth="1"/>
    <col min="3" max="3" width="13.5546875" style="4" customWidth="1"/>
    <col min="4" max="4" width="7.5546875" style="4" customWidth="1"/>
    <col min="5" max="5" width="8.33203125" style="4" customWidth="1"/>
    <col min="6" max="6" width="46.5546875" style="4" customWidth="1"/>
    <col min="7" max="7" width="8.5546875" style="4" customWidth="1"/>
    <col min="8" max="19" width="7.5546875" style="4" customWidth="1"/>
    <col min="20" max="20" width="8.109375" style="4" customWidth="1"/>
    <col min="21" max="22" width="11.5546875" style="4"/>
    <col min="23" max="23" width="10.5546875" style="4" bestFit="1" customWidth="1"/>
    <col min="24" max="16384" width="11.5546875" style="4"/>
  </cols>
  <sheetData>
    <row r="1" spans="1:23" x14ac:dyDescent="0.3">
      <c r="A1" s="2" t="s">
        <v>157</v>
      </c>
      <c r="B1" s="2" t="s">
        <v>156</v>
      </c>
      <c r="C1" s="2" t="s">
        <v>163</v>
      </c>
      <c r="E1" s="1"/>
      <c r="G1" s="1"/>
      <c r="R1" s="21">
        <v>2018</v>
      </c>
      <c r="S1" s="21">
        <v>2019</v>
      </c>
      <c r="T1" s="21">
        <v>2020</v>
      </c>
      <c r="U1" s="21">
        <v>2021</v>
      </c>
      <c r="W1" s="2" t="s">
        <v>157</v>
      </c>
    </row>
    <row r="2" spans="1:23" x14ac:dyDescent="0.3">
      <c r="A2" s="6" t="s">
        <v>1655</v>
      </c>
      <c r="B2" s="22" t="s">
        <v>1654</v>
      </c>
      <c r="C2" s="22" t="s">
        <v>1657</v>
      </c>
      <c r="E2" s="50" t="s">
        <v>1655</v>
      </c>
      <c r="F2" s="50" t="s">
        <v>1654</v>
      </c>
      <c r="G2" s="50" t="s">
        <v>1657</v>
      </c>
      <c r="H2" s="4" t="str">
        <f t="shared" ref="H2:H65" si="0">IF(C2=G2,"","XX")</f>
        <v/>
      </c>
      <c r="M2" s="4" t="s">
        <v>191</v>
      </c>
      <c r="N2" s="4" t="s">
        <v>1655</v>
      </c>
      <c r="O2" s="4" t="str">
        <f>CONCATENATE(M2,N2)</f>
        <v>_0000</v>
      </c>
      <c r="R2" s="21"/>
      <c r="S2" s="21"/>
      <c r="T2" s="4" t="s">
        <v>1655</v>
      </c>
      <c r="U2" s="4" t="s">
        <v>1655</v>
      </c>
      <c r="W2" s="6" t="s">
        <v>1655</v>
      </c>
    </row>
    <row r="3" spans="1:23" x14ac:dyDescent="0.3">
      <c r="A3" s="23" t="s">
        <v>1897</v>
      </c>
      <c r="B3" s="24" t="s">
        <v>1896</v>
      </c>
      <c r="C3" s="24" t="s">
        <v>1898</v>
      </c>
      <c r="E3" s="50" t="s">
        <v>1897</v>
      </c>
      <c r="F3" s="50" t="s">
        <v>1896</v>
      </c>
      <c r="G3" s="50" t="s">
        <v>1898</v>
      </c>
      <c r="H3" s="4" t="str">
        <f t="shared" si="0"/>
        <v/>
      </c>
      <c r="M3" s="4" t="s">
        <v>191</v>
      </c>
      <c r="N3" s="4" t="s">
        <v>1897</v>
      </c>
      <c r="O3" s="4" t="str">
        <f t="shared" ref="O3:O65" si="1">CONCATENATE(M3,N3)</f>
        <v>_4827</v>
      </c>
      <c r="Q3" s="6" t="s">
        <v>1897</v>
      </c>
      <c r="R3" s="25" t="s">
        <v>1897</v>
      </c>
      <c r="S3" s="4" t="s">
        <v>1897</v>
      </c>
      <c r="T3" s="4" t="s">
        <v>1897</v>
      </c>
      <c r="U3" s="4" t="s">
        <v>1897</v>
      </c>
      <c r="W3" s="23" t="s">
        <v>1897</v>
      </c>
    </row>
    <row r="4" spans="1:23" x14ac:dyDescent="0.3">
      <c r="A4" s="23" t="s">
        <v>2252</v>
      </c>
      <c r="B4" s="24" t="s">
        <v>2251</v>
      </c>
      <c r="C4" s="24" t="s">
        <v>2253</v>
      </c>
      <c r="E4" s="50" t="s">
        <v>2252</v>
      </c>
      <c r="F4" s="50" t="s">
        <v>2251</v>
      </c>
      <c r="G4" s="50" t="s">
        <v>2253</v>
      </c>
      <c r="H4" s="4" t="str">
        <f t="shared" si="0"/>
        <v/>
      </c>
      <c r="M4" s="4" t="s">
        <v>191</v>
      </c>
      <c r="N4" s="4" t="s">
        <v>2252</v>
      </c>
      <c r="O4" s="4" t="str">
        <f t="shared" si="1"/>
        <v>_4828</v>
      </c>
      <c r="Q4" s="6" t="s">
        <v>2252</v>
      </c>
      <c r="R4" s="6" t="s">
        <v>2252</v>
      </c>
      <c r="S4" s="4" t="s">
        <v>2252</v>
      </c>
      <c r="T4" s="4" t="s">
        <v>2252</v>
      </c>
      <c r="U4" s="4" t="s">
        <v>2252</v>
      </c>
      <c r="W4" s="23" t="s">
        <v>2252</v>
      </c>
    </row>
    <row r="5" spans="1:23" x14ac:dyDescent="0.3">
      <c r="A5" s="9" t="s">
        <v>1433</v>
      </c>
      <c r="B5" s="26" t="s">
        <v>1432</v>
      </c>
      <c r="C5" s="26" t="s">
        <v>1434</v>
      </c>
      <c r="E5" s="50" t="s">
        <v>1433</v>
      </c>
      <c r="F5" s="50" t="s">
        <v>1432</v>
      </c>
      <c r="G5" s="50" t="s">
        <v>1434</v>
      </c>
      <c r="H5" s="4" t="str">
        <f t="shared" si="0"/>
        <v/>
      </c>
      <c r="M5" s="4" t="s">
        <v>191</v>
      </c>
      <c r="N5" s="4" t="s">
        <v>1433</v>
      </c>
      <c r="O5" s="4" t="str">
        <f t="shared" si="1"/>
        <v>_4834</v>
      </c>
      <c r="Q5" s="6" t="s">
        <v>2363</v>
      </c>
      <c r="R5" s="6"/>
      <c r="W5" s="9" t="s">
        <v>1433</v>
      </c>
    </row>
    <row r="6" spans="1:23" x14ac:dyDescent="0.3">
      <c r="A6" s="27" t="s">
        <v>2117</v>
      </c>
      <c r="B6" s="28" t="s">
        <v>2116</v>
      </c>
      <c r="C6" s="28" t="s">
        <v>2118</v>
      </c>
      <c r="E6" s="50" t="s">
        <v>2117</v>
      </c>
      <c r="F6" s="50" t="s">
        <v>2116</v>
      </c>
      <c r="G6" s="50" t="s">
        <v>2118</v>
      </c>
      <c r="H6" s="4" t="str">
        <f t="shared" si="0"/>
        <v/>
      </c>
      <c r="M6" s="4" t="s">
        <v>191</v>
      </c>
      <c r="N6" s="6" t="s">
        <v>2117</v>
      </c>
      <c r="O6" s="4" t="str">
        <f t="shared" si="1"/>
        <v>_4852</v>
      </c>
      <c r="Q6" s="6" t="s">
        <v>1433</v>
      </c>
      <c r="R6" s="25" t="s">
        <v>1433</v>
      </c>
      <c r="S6" s="4" t="s">
        <v>1433</v>
      </c>
      <c r="T6" s="4" t="s">
        <v>1433</v>
      </c>
      <c r="U6" s="4" t="s">
        <v>1433</v>
      </c>
      <c r="W6" s="27" t="s">
        <v>2117</v>
      </c>
    </row>
    <row r="7" spans="1:23" x14ac:dyDescent="0.3">
      <c r="A7" s="29" t="s">
        <v>2117</v>
      </c>
      <c r="B7" s="30" t="s">
        <v>2123</v>
      </c>
      <c r="C7" s="30" t="s">
        <v>2124</v>
      </c>
      <c r="E7" s="50" t="s">
        <v>2117</v>
      </c>
      <c r="F7" s="50" t="s">
        <v>2123</v>
      </c>
      <c r="G7" s="50" t="s">
        <v>2124</v>
      </c>
      <c r="H7" s="4" t="str">
        <f t="shared" si="0"/>
        <v/>
      </c>
      <c r="M7" s="4" t="s">
        <v>191</v>
      </c>
      <c r="N7" s="4" t="s">
        <v>2258</v>
      </c>
      <c r="O7" s="4" t="str">
        <f t="shared" si="1"/>
        <v>_4873</v>
      </c>
      <c r="Q7" s="6" t="s">
        <v>2117</v>
      </c>
      <c r="R7" s="6" t="s">
        <v>2117</v>
      </c>
      <c r="S7" s="4" t="s">
        <v>2117</v>
      </c>
      <c r="T7" s="4" t="s">
        <v>2117</v>
      </c>
      <c r="U7" s="4" t="s">
        <v>2117</v>
      </c>
      <c r="W7" s="29" t="s">
        <v>2258</v>
      </c>
    </row>
    <row r="8" spans="1:23" x14ac:dyDescent="0.3">
      <c r="A8" s="27" t="s">
        <v>2258</v>
      </c>
      <c r="B8" s="28" t="s">
        <v>2257</v>
      </c>
      <c r="C8" s="28" t="s">
        <v>2259</v>
      </c>
      <c r="E8" s="50" t="s">
        <v>2258</v>
      </c>
      <c r="F8" s="50" t="s">
        <v>2257</v>
      </c>
      <c r="G8" s="50" t="s">
        <v>2259</v>
      </c>
      <c r="H8" s="4" t="str">
        <f t="shared" si="0"/>
        <v/>
      </c>
      <c r="M8" s="4" t="s">
        <v>191</v>
      </c>
      <c r="N8" s="4" t="s">
        <v>1548</v>
      </c>
      <c r="O8" s="4" t="str">
        <f t="shared" si="1"/>
        <v>_4885</v>
      </c>
      <c r="Q8" s="6" t="s">
        <v>2258</v>
      </c>
      <c r="R8" s="25" t="s">
        <v>2258</v>
      </c>
      <c r="S8" s="4" t="s">
        <v>2258</v>
      </c>
      <c r="T8" s="4" t="s">
        <v>2258</v>
      </c>
      <c r="U8" s="4" t="s">
        <v>2258</v>
      </c>
      <c r="W8" s="31" t="s">
        <v>1548</v>
      </c>
    </row>
    <row r="9" spans="1:23" x14ac:dyDescent="0.3">
      <c r="A9" s="9" t="s">
        <v>1548</v>
      </c>
      <c r="B9" s="26" t="s">
        <v>1547</v>
      </c>
      <c r="C9" s="26" t="s">
        <v>667</v>
      </c>
      <c r="E9" s="50" t="s">
        <v>1548</v>
      </c>
      <c r="F9" s="50" t="s">
        <v>1547</v>
      </c>
      <c r="G9" s="50" t="s">
        <v>667</v>
      </c>
      <c r="H9" s="4" t="str">
        <f t="shared" si="0"/>
        <v/>
      </c>
      <c r="M9" s="4" t="s">
        <v>191</v>
      </c>
      <c r="N9" s="6" t="s">
        <v>1514</v>
      </c>
      <c r="O9" s="4" t="str">
        <f t="shared" si="1"/>
        <v>_4895</v>
      </c>
      <c r="Q9" s="6" t="s">
        <v>1548</v>
      </c>
      <c r="R9" s="6" t="s">
        <v>1548</v>
      </c>
      <c r="S9" s="4" t="s">
        <v>1548</v>
      </c>
      <c r="T9" s="4" t="s">
        <v>1548</v>
      </c>
      <c r="U9" s="4" t="s">
        <v>1548</v>
      </c>
      <c r="W9" s="9" t="s">
        <v>1514</v>
      </c>
    </row>
    <row r="10" spans="1:23" x14ac:dyDescent="0.3">
      <c r="A10" s="31" t="s">
        <v>1514</v>
      </c>
      <c r="B10" s="32" t="s">
        <v>1513</v>
      </c>
      <c r="C10" s="32" t="s">
        <v>668</v>
      </c>
      <c r="E10" s="50" t="s">
        <v>1514</v>
      </c>
      <c r="F10" s="50" t="s">
        <v>1513</v>
      </c>
      <c r="G10" s="50" t="s">
        <v>668</v>
      </c>
      <c r="H10" s="4" t="str">
        <f t="shared" si="0"/>
        <v/>
      </c>
      <c r="M10" s="4" t="s">
        <v>191</v>
      </c>
      <c r="N10" s="6" t="s">
        <v>2328</v>
      </c>
      <c r="O10" s="4" t="str">
        <f t="shared" si="1"/>
        <v>_4897</v>
      </c>
      <c r="Q10" s="6" t="s">
        <v>1514</v>
      </c>
      <c r="R10" s="25" t="s">
        <v>1514</v>
      </c>
      <c r="S10" s="4" t="s">
        <v>1514</v>
      </c>
      <c r="T10" s="4" t="s">
        <v>1514</v>
      </c>
      <c r="U10" s="4" t="s">
        <v>1514</v>
      </c>
      <c r="W10" s="27" t="s">
        <v>2328</v>
      </c>
    </row>
    <row r="11" spans="1:23" x14ac:dyDescent="0.3">
      <c r="A11" s="6" t="s">
        <v>1514</v>
      </c>
      <c r="B11" s="22" t="s">
        <v>1520</v>
      </c>
      <c r="C11" s="22" t="s">
        <v>1521</v>
      </c>
      <c r="E11" s="50" t="s">
        <v>1514</v>
      </c>
      <c r="F11" s="50" t="s">
        <v>1520</v>
      </c>
      <c r="G11" s="50" t="s">
        <v>1521</v>
      </c>
      <c r="H11" s="4" t="str">
        <f t="shared" si="0"/>
        <v/>
      </c>
      <c r="M11" s="4" t="s">
        <v>191</v>
      </c>
      <c r="N11" s="4" t="s">
        <v>2056</v>
      </c>
      <c r="O11" s="4" t="str">
        <f t="shared" si="1"/>
        <v>_4911</v>
      </c>
      <c r="Q11" s="6" t="s">
        <v>2328</v>
      </c>
      <c r="R11" s="6" t="s">
        <v>2328</v>
      </c>
      <c r="S11" s="4" t="s">
        <v>2328</v>
      </c>
      <c r="T11" s="4" t="s">
        <v>2328</v>
      </c>
      <c r="U11" s="4" t="s">
        <v>2328</v>
      </c>
      <c r="W11" s="4" t="s">
        <v>2056</v>
      </c>
    </row>
    <row r="12" spans="1:23" x14ac:dyDescent="0.3">
      <c r="A12" s="6" t="s">
        <v>1514</v>
      </c>
      <c r="B12" s="22" t="s">
        <v>1524</v>
      </c>
      <c r="C12" s="22" t="s">
        <v>1525</v>
      </c>
      <c r="E12" s="50" t="s">
        <v>1514</v>
      </c>
      <c r="F12" s="50" t="s">
        <v>1524</v>
      </c>
      <c r="G12" s="50" t="s">
        <v>1525</v>
      </c>
      <c r="H12" s="4" t="str">
        <f t="shared" si="0"/>
        <v/>
      </c>
      <c r="M12" s="4" t="s">
        <v>191</v>
      </c>
      <c r="N12" s="4" t="s">
        <v>2323</v>
      </c>
      <c r="O12" s="4" t="str">
        <f t="shared" si="1"/>
        <v>_5101</v>
      </c>
      <c r="Q12" s="6" t="s">
        <v>2056</v>
      </c>
      <c r="R12" s="25" t="s">
        <v>2056</v>
      </c>
      <c r="S12" s="4" t="s">
        <v>2056</v>
      </c>
      <c r="T12" s="4" t="s">
        <v>2056</v>
      </c>
      <c r="U12" s="4" t="s">
        <v>2056</v>
      </c>
      <c r="W12" s="4" t="s">
        <v>2323</v>
      </c>
    </row>
    <row r="13" spans="1:23" x14ac:dyDescent="0.3">
      <c r="A13" s="6" t="s">
        <v>1514</v>
      </c>
      <c r="B13" s="22" t="s">
        <v>1528</v>
      </c>
      <c r="C13" s="22" t="s">
        <v>1529</v>
      </c>
      <c r="E13" s="50" t="s">
        <v>1514</v>
      </c>
      <c r="F13" s="50" t="s">
        <v>1528</v>
      </c>
      <c r="G13" s="50" t="s">
        <v>1529</v>
      </c>
      <c r="H13" s="4" t="str">
        <f t="shared" si="0"/>
        <v/>
      </c>
      <c r="M13" s="4" t="s">
        <v>191</v>
      </c>
      <c r="N13" s="4" t="s">
        <v>2162</v>
      </c>
      <c r="O13" s="4" t="str">
        <f t="shared" si="1"/>
        <v>_5280</v>
      </c>
      <c r="Q13" s="6" t="s">
        <v>2323</v>
      </c>
      <c r="R13" s="6" t="s">
        <v>2323</v>
      </c>
      <c r="S13" s="4" t="s">
        <v>2323</v>
      </c>
      <c r="T13" s="4" t="s">
        <v>2323</v>
      </c>
      <c r="U13" s="4" t="s">
        <v>2323</v>
      </c>
      <c r="W13" s="4" t="s">
        <v>2162</v>
      </c>
    </row>
    <row r="14" spans="1:23" x14ac:dyDescent="0.3">
      <c r="A14" s="6" t="s">
        <v>1514</v>
      </c>
      <c r="B14" s="22" t="s">
        <v>1531</v>
      </c>
      <c r="C14" s="22" t="s">
        <v>1532</v>
      </c>
      <c r="E14" s="50" t="s">
        <v>1514</v>
      </c>
      <c r="F14" s="50" t="s">
        <v>1531</v>
      </c>
      <c r="G14" s="50" t="s">
        <v>1532</v>
      </c>
      <c r="H14" s="4" t="str">
        <f t="shared" si="0"/>
        <v/>
      </c>
      <c r="M14" s="4" t="s">
        <v>191</v>
      </c>
      <c r="N14" s="4" t="s">
        <v>2043</v>
      </c>
      <c r="O14" s="4" t="str">
        <f t="shared" si="1"/>
        <v>_5281</v>
      </c>
      <c r="Q14" s="6" t="s">
        <v>2162</v>
      </c>
      <c r="R14" s="25" t="s">
        <v>2162</v>
      </c>
      <c r="S14" s="4" t="s">
        <v>2162</v>
      </c>
      <c r="T14" s="4" t="s">
        <v>2162</v>
      </c>
      <c r="U14" s="4" t="s">
        <v>2162</v>
      </c>
      <c r="W14" s="4" t="s">
        <v>2043</v>
      </c>
    </row>
    <row r="15" spans="1:23" x14ac:dyDescent="0.3">
      <c r="A15" s="27" t="s">
        <v>2328</v>
      </c>
      <c r="B15" s="28" t="s">
        <v>2327</v>
      </c>
      <c r="C15" s="28" t="s">
        <v>2329</v>
      </c>
      <c r="E15" s="50" t="s">
        <v>2328</v>
      </c>
      <c r="F15" s="50" t="s">
        <v>2327</v>
      </c>
      <c r="G15" s="50" t="s">
        <v>2329</v>
      </c>
      <c r="H15" s="4" t="str">
        <f t="shared" si="0"/>
        <v/>
      </c>
      <c r="M15" s="4" t="s">
        <v>191</v>
      </c>
      <c r="N15" s="4" t="s">
        <v>2211</v>
      </c>
      <c r="O15" s="4" t="str">
        <f t="shared" si="1"/>
        <v>_5282</v>
      </c>
      <c r="Q15" s="6" t="s">
        <v>2043</v>
      </c>
      <c r="R15" s="6" t="s">
        <v>2043</v>
      </c>
      <c r="S15" s="4" t="s">
        <v>2043</v>
      </c>
      <c r="T15" s="4" t="s">
        <v>2043</v>
      </c>
      <c r="U15" s="4" t="s">
        <v>2043</v>
      </c>
      <c r="W15" s="31" t="s">
        <v>2211</v>
      </c>
    </row>
    <row r="16" spans="1:23" x14ac:dyDescent="0.3">
      <c r="A16" s="4" t="s">
        <v>2328</v>
      </c>
      <c r="B16" s="33" t="s">
        <v>2334</v>
      </c>
      <c r="C16" s="33" t="s">
        <v>2335</v>
      </c>
      <c r="E16" s="50" t="s">
        <v>2328</v>
      </c>
      <c r="F16" s="50" t="s">
        <v>2334</v>
      </c>
      <c r="G16" s="50" t="s">
        <v>2335</v>
      </c>
      <c r="H16" s="4" t="str">
        <f t="shared" si="0"/>
        <v/>
      </c>
      <c r="M16" s="4" t="s">
        <v>191</v>
      </c>
      <c r="N16" s="6" t="s">
        <v>2019</v>
      </c>
      <c r="O16" s="4" t="str">
        <f t="shared" si="1"/>
        <v>_5283</v>
      </c>
      <c r="Q16" s="6" t="s">
        <v>2211</v>
      </c>
      <c r="R16" s="25" t="s">
        <v>2211</v>
      </c>
      <c r="S16" s="4" t="s">
        <v>2211</v>
      </c>
      <c r="T16" s="4" t="s">
        <v>2211</v>
      </c>
      <c r="U16" s="4" t="s">
        <v>2211</v>
      </c>
      <c r="W16" s="4" t="s">
        <v>2019</v>
      </c>
    </row>
    <row r="17" spans="1:23" x14ac:dyDescent="0.3">
      <c r="A17" s="4" t="s">
        <v>2328</v>
      </c>
      <c r="B17" s="33" t="s">
        <v>2338</v>
      </c>
      <c r="C17" s="33" t="s">
        <v>2339</v>
      </c>
      <c r="E17" s="50" t="s">
        <v>2328</v>
      </c>
      <c r="F17" s="50" t="s">
        <v>2338</v>
      </c>
      <c r="G17" s="50" t="s">
        <v>2339</v>
      </c>
      <c r="H17" s="4" t="str">
        <f t="shared" si="0"/>
        <v/>
      </c>
      <c r="M17" s="4" t="s">
        <v>191</v>
      </c>
      <c r="N17" s="4" t="s">
        <v>1408</v>
      </c>
      <c r="O17" s="4" t="str">
        <f t="shared" si="1"/>
        <v>_5676</v>
      </c>
      <c r="Q17" s="6" t="s">
        <v>2019</v>
      </c>
      <c r="R17" s="6" t="s">
        <v>2019</v>
      </c>
      <c r="S17" s="4" t="s">
        <v>2019</v>
      </c>
      <c r="T17" s="4" t="s">
        <v>2019</v>
      </c>
      <c r="U17" s="4" t="s">
        <v>2019</v>
      </c>
      <c r="W17" s="6" t="s">
        <v>1408</v>
      </c>
    </row>
    <row r="18" spans="1:23" x14ac:dyDescent="0.3">
      <c r="A18" s="27" t="s">
        <v>2056</v>
      </c>
      <c r="B18" s="28" t="s">
        <v>2055</v>
      </c>
      <c r="C18" s="28" t="s">
        <v>2057</v>
      </c>
      <c r="E18" s="50" t="s">
        <v>2056</v>
      </c>
      <c r="F18" s="50" t="s">
        <v>2055</v>
      </c>
      <c r="G18" s="50" t="s">
        <v>2057</v>
      </c>
      <c r="H18" s="4" t="str">
        <f t="shared" si="0"/>
        <v/>
      </c>
      <c r="M18" s="4" t="s">
        <v>191</v>
      </c>
      <c r="N18" s="6" t="s">
        <v>1475</v>
      </c>
      <c r="O18" s="4" t="str">
        <f t="shared" si="1"/>
        <v>_5686</v>
      </c>
      <c r="Q18" s="6" t="s">
        <v>1408</v>
      </c>
      <c r="R18" s="25" t="s">
        <v>1408</v>
      </c>
      <c r="S18" s="4" t="s">
        <v>1408</v>
      </c>
      <c r="T18" s="4" t="s">
        <v>1408</v>
      </c>
      <c r="U18" s="4" t="s">
        <v>1408</v>
      </c>
      <c r="W18" s="31" t="s">
        <v>1475</v>
      </c>
    </row>
    <row r="19" spans="1:23" x14ac:dyDescent="0.3">
      <c r="A19" s="4" t="s">
        <v>2056</v>
      </c>
      <c r="B19" s="22" t="s">
        <v>2062</v>
      </c>
      <c r="C19" s="22" t="s">
        <v>2063</v>
      </c>
      <c r="E19" s="50" t="s">
        <v>2056</v>
      </c>
      <c r="F19" s="50" t="s">
        <v>2062</v>
      </c>
      <c r="G19" s="50" t="s">
        <v>2063</v>
      </c>
      <c r="H19" s="4" t="str">
        <f t="shared" si="0"/>
        <v/>
      </c>
      <c r="M19" s="4" t="s">
        <v>191</v>
      </c>
      <c r="N19" s="6" t="s">
        <v>1370</v>
      </c>
      <c r="O19" s="4" t="str">
        <f t="shared" si="1"/>
        <v>_5687</v>
      </c>
      <c r="Q19" s="6" t="s">
        <v>1475</v>
      </c>
      <c r="R19" s="6" t="s">
        <v>1475</v>
      </c>
      <c r="S19" s="4" t="s">
        <v>1475</v>
      </c>
      <c r="T19" s="4" t="s">
        <v>1475</v>
      </c>
      <c r="U19" s="4" t="s">
        <v>1475</v>
      </c>
      <c r="W19" s="6" t="s">
        <v>1370</v>
      </c>
    </row>
    <row r="20" spans="1:23" x14ac:dyDescent="0.3">
      <c r="A20" s="29" t="s">
        <v>2056</v>
      </c>
      <c r="B20" s="6" t="s">
        <v>2066</v>
      </c>
      <c r="C20" s="22" t="s">
        <v>2068</v>
      </c>
      <c r="E20" s="50" t="s">
        <v>2056</v>
      </c>
      <c r="F20" s="50" t="s">
        <v>2066</v>
      </c>
      <c r="G20" s="50" t="s">
        <v>2068</v>
      </c>
      <c r="H20" s="4" t="str">
        <f t="shared" si="0"/>
        <v/>
      </c>
      <c r="M20" s="4" t="s">
        <v>191</v>
      </c>
      <c r="N20" s="6" t="s">
        <v>1863</v>
      </c>
      <c r="O20" s="4" t="str">
        <f t="shared" si="1"/>
        <v>_5688</v>
      </c>
      <c r="Q20" s="6" t="s">
        <v>1370</v>
      </c>
      <c r="R20" s="25" t="s">
        <v>1370</v>
      </c>
      <c r="S20" s="4" t="s">
        <v>1370</v>
      </c>
      <c r="T20" s="4" t="s">
        <v>1370</v>
      </c>
      <c r="U20" s="4" t="s">
        <v>1370</v>
      </c>
      <c r="W20" s="29" t="s">
        <v>1863</v>
      </c>
    </row>
    <row r="21" spans="1:23" x14ac:dyDescent="0.3">
      <c r="A21" s="27" t="s">
        <v>2323</v>
      </c>
      <c r="B21" s="28" t="s">
        <v>2322</v>
      </c>
      <c r="C21" s="28" t="s">
        <v>2324</v>
      </c>
      <c r="E21" s="50" t="s">
        <v>2323</v>
      </c>
      <c r="F21" s="50" t="s">
        <v>2322</v>
      </c>
      <c r="G21" s="50" t="s">
        <v>2324</v>
      </c>
      <c r="H21" s="4" t="str">
        <f t="shared" si="0"/>
        <v/>
      </c>
      <c r="M21" s="4" t="s">
        <v>191</v>
      </c>
      <c r="N21" s="4" t="s">
        <v>2349</v>
      </c>
      <c r="O21" s="4" t="str">
        <f t="shared" si="1"/>
        <v>_5746</v>
      </c>
      <c r="Q21" s="6" t="s">
        <v>1863</v>
      </c>
      <c r="R21" s="6" t="s">
        <v>1863</v>
      </c>
      <c r="S21" s="4" t="s">
        <v>1863</v>
      </c>
      <c r="T21" s="4" t="s">
        <v>1863</v>
      </c>
      <c r="U21" s="4" t="s">
        <v>1863</v>
      </c>
      <c r="W21" s="27" t="s">
        <v>2349</v>
      </c>
    </row>
    <row r="22" spans="1:23" x14ac:dyDescent="0.3">
      <c r="A22" s="27" t="s">
        <v>2162</v>
      </c>
      <c r="B22" s="28" t="s">
        <v>2161</v>
      </c>
      <c r="C22" s="28" t="s">
        <v>2163</v>
      </c>
      <c r="E22" s="50" t="s">
        <v>2162</v>
      </c>
      <c r="F22" s="50" t="s">
        <v>2161</v>
      </c>
      <c r="G22" s="50" t="s">
        <v>2163</v>
      </c>
      <c r="H22" s="4" t="str">
        <f t="shared" si="0"/>
        <v/>
      </c>
      <c r="M22" s="4" t="s">
        <v>191</v>
      </c>
      <c r="N22" s="4" t="s">
        <v>1726</v>
      </c>
      <c r="O22" s="4" t="str">
        <f t="shared" si="1"/>
        <v>_5835</v>
      </c>
      <c r="Q22" s="6" t="s">
        <v>2349</v>
      </c>
      <c r="R22" s="25" t="s">
        <v>2349</v>
      </c>
      <c r="S22" s="4" t="s">
        <v>2349</v>
      </c>
      <c r="T22" s="4" t="s">
        <v>2349</v>
      </c>
      <c r="U22" s="4" t="s">
        <v>2349</v>
      </c>
      <c r="W22" s="27" t="s">
        <v>1726</v>
      </c>
    </row>
    <row r="23" spans="1:23" x14ac:dyDescent="0.3">
      <c r="A23" s="4" t="s">
        <v>2162</v>
      </c>
      <c r="B23" s="22" t="s">
        <v>2169</v>
      </c>
      <c r="C23" s="33" t="s">
        <v>2170</v>
      </c>
      <c r="E23" s="50" t="s">
        <v>2162</v>
      </c>
      <c r="F23" s="50" t="s">
        <v>2169</v>
      </c>
      <c r="G23" s="50" t="s">
        <v>2170</v>
      </c>
      <c r="H23" s="4" t="str">
        <f t="shared" si="0"/>
        <v/>
      </c>
      <c r="M23" s="4" t="s">
        <v>191</v>
      </c>
      <c r="N23" s="4" t="s">
        <v>2129</v>
      </c>
      <c r="O23" s="4" t="str">
        <f t="shared" si="1"/>
        <v>_5888</v>
      </c>
      <c r="Q23" s="6" t="s">
        <v>1726</v>
      </c>
      <c r="R23" s="6" t="s">
        <v>1726</v>
      </c>
      <c r="S23" s="4" t="s">
        <v>1726</v>
      </c>
      <c r="T23" s="4" t="s">
        <v>1726</v>
      </c>
      <c r="U23" s="4" t="s">
        <v>1726</v>
      </c>
      <c r="W23" s="37" t="s">
        <v>2129</v>
      </c>
    </row>
    <row r="24" spans="1:23" x14ac:dyDescent="0.3">
      <c r="A24" s="4" t="s">
        <v>2162</v>
      </c>
      <c r="B24" s="33" t="s">
        <v>2172</v>
      </c>
      <c r="C24" s="33" t="s">
        <v>2173</v>
      </c>
      <c r="E24" s="50" t="s">
        <v>2162</v>
      </c>
      <c r="F24" s="50" t="s">
        <v>2172</v>
      </c>
      <c r="G24" s="50" t="s">
        <v>2173</v>
      </c>
      <c r="H24" s="4" t="str">
        <f t="shared" si="0"/>
        <v/>
      </c>
      <c r="M24" s="4" t="s">
        <v>191</v>
      </c>
      <c r="N24" s="4" t="s">
        <v>1638</v>
      </c>
      <c r="O24" s="4" t="str">
        <f t="shared" si="1"/>
        <v>_5889</v>
      </c>
      <c r="Q24" s="6" t="s">
        <v>2129</v>
      </c>
      <c r="R24" s="25" t="s">
        <v>2129</v>
      </c>
      <c r="S24" s="4" t="s">
        <v>2129</v>
      </c>
      <c r="T24" s="4" t="s">
        <v>2129</v>
      </c>
      <c r="U24" s="4" t="s">
        <v>2129</v>
      </c>
      <c r="W24" s="6" t="s">
        <v>1638</v>
      </c>
    </row>
    <row r="25" spans="1:23" x14ac:dyDescent="0.3">
      <c r="A25" s="4" t="s">
        <v>2162</v>
      </c>
      <c r="B25" s="33" t="s">
        <v>2442</v>
      </c>
      <c r="C25" s="33" t="s">
        <v>2441</v>
      </c>
      <c r="E25" s="12" t="s">
        <v>2162</v>
      </c>
      <c r="F25" s="12" t="s">
        <v>2442</v>
      </c>
      <c r="G25" s="13" t="s">
        <v>2441</v>
      </c>
      <c r="H25" s="4" t="str">
        <f t="shared" si="0"/>
        <v/>
      </c>
      <c r="M25" s="4" t="s">
        <v>191</v>
      </c>
      <c r="N25" s="6" t="s">
        <v>1560</v>
      </c>
      <c r="O25" s="4" t="str">
        <f t="shared" si="1"/>
        <v>_5980</v>
      </c>
      <c r="Q25" s="6" t="s">
        <v>1638</v>
      </c>
      <c r="R25" s="6" t="s">
        <v>1638</v>
      </c>
      <c r="S25" s="4" t="s">
        <v>1638</v>
      </c>
      <c r="T25" s="4" t="s">
        <v>1638</v>
      </c>
      <c r="U25" s="4" t="s">
        <v>1638</v>
      </c>
      <c r="W25" s="6" t="s">
        <v>1560</v>
      </c>
    </row>
    <row r="26" spans="1:23" x14ac:dyDescent="0.3">
      <c r="A26" s="29" t="s">
        <v>2162</v>
      </c>
      <c r="B26" s="30" t="s">
        <v>2176</v>
      </c>
      <c r="C26" s="30" t="s">
        <v>2177</v>
      </c>
      <c r="E26" s="50" t="s">
        <v>2162</v>
      </c>
      <c r="F26" s="50" t="s">
        <v>2176</v>
      </c>
      <c r="G26" s="50" t="s">
        <v>2177</v>
      </c>
      <c r="H26" s="4" t="str">
        <f t="shared" si="0"/>
        <v/>
      </c>
      <c r="M26" s="4" t="s">
        <v>191</v>
      </c>
      <c r="N26" s="6" t="s">
        <v>1954</v>
      </c>
      <c r="O26" s="4" t="str">
        <f t="shared" si="1"/>
        <v>_6015</v>
      </c>
      <c r="Q26" s="6" t="s">
        <v>1560</v>
      </c>
      <c r="R26" s="25" t="s">
        <v>1560</v>
      </c>
      <c r="S26" s="4" t="s">
        <v>1560</v>
      </c>
      <c r="T26" s="4" t="s">
        <v>1560</v>
      </c>
      <c r="U26" s="4" t="s">
        <v>1560</v>
      </c>
      <c r="W26" s="29" t="s">
        <v>1954</v>
      </c>
    </row>
    <row r="27" spans="1:23" x14ac:dyDescent="0.3">
      <c r="A27" s="23" t="s">
        <v>2043</v>
      </c>
      <c r="B27" s="24" t="s">
        <v>2042</v>
      </c>
      <c r="C27" s="24" t="s">
        <v>2044</v>
      </c>
      <c r="E27" s="50" t="s">
        <v>2043</v>
      </c>
      <c r="F27" s="50" t="s">
        <v>2042</v>
      </c>
      <c r="G27" s="50" t="s">
        <v>2044</v>
      </c>
      <c r="H27" s="4" t="str">
        <f t="shared" si="0"/>
        <v/>
      </c>
      <c r="M27" s="4" t="s">
        <v>191</v>
      </c>
      <c r="N27" s="4" t="s">
        <v>1663</v>
      </c>
      <c r="O27" s="4" t="str">
        <f t="shared" si="1"/>
        <v>_6221</v>
      </c>
      <c r="Q27" s="6" t="s">
        <v>1954</v>
      </c>
      <c r="R27" s="6" t="s">
        <v>1954</v>
      </c>
      <c r="S27" s="4" t="s">
        <v>1954</v>
      </c>
      <c r="T27" s="4" t="s">
        <v>1954</v>
      </c>
      <c r="U27" s="4" t="s">
        <v>1954</v>
      </c>
      <c r="W27" s="23" t="s">
        <v>1663</v>
      </c>
    </row>
    <row r="28" spans="1:23" x14ac:dyDescent="0.3">
      <c r="A28" s="6" t="s">
        <v>2211</v>
      </c>
      <c r="B28" s="22" t="s">
        <v>2210</v>
      </c>
      <c r="C28" s="22" t="s">
        <v>2212</v>
      </c>
      <c r="E28" s="50" t="s">
        <v>2211</v>
      </c>
      <c r="F28" s="50" t="s">
        <v>2210</v>
      </c>
      <c r="G28" s="50" t="s">
        <v>2212</v>
      </c>
      <c r="H28" s="4" t="str">
        <f t="shared" si="0"/>
        <v/>
      </c>
      <c r="M28" s="4" t="s">
        <v>191</v>
      </c>
      <c r="N28" s="4" t="s">
        <v>1884</v>
      </c>
      <c r="O28" s="4" t="str">
        <f t="shared" si="1"/>
        <v>_6268</v>
      </c>
      <c r="Q28" s="6" t="s">
        <v>1663</v>
      </c>
      <c r="R28" s="25" t="s">
        <v>1663</v>
      </c>
      <c r="S28" s="4" t="s">
        <v>1663</v>
      </c>
      <c r="T28" s="4" t="s">
        <v>1663</v>
      </c>
      <c r="U28" s="4" t="s">
        <v>1663</v>
      </c>
      <c r="W28" s="4" t="s">
        <v>1884</v>
      </c>
    </row>
    <row r="29" spans="1:23" x14ac:dyDescent="0.3">
      <c r="A29" s="6" t="s">
        <v>2211</v>
      </c>
      <c r="B29" s="22" t="s">
        <v>2216</v>
      </c>
      <c r="C29" s="22" t="s">
        <v>2217</v>
      </c>
      <c r="E29" s="50" t="s">
        <v>2211</v>
      </c>
      <c r="F29" s="50" t="s">
        <v>2216</v>
      </c>
      <c r="G29" s="50" t="s">
        <v>2217</v>
      </c>
      <c r="H29" s="4" t="str">
        <f t="shared" si="0"/>
        <v/>
      </c>
      <c r="M29" s="4" t="s">
        <v>191</v>
      </c>
      <c r="N29" s="4" t="s">
        <v>1689</v>
      </c>
      <c r="O29" s="4" t="str">
        <f t="shared" si="1"/>
        <v>_6499</v>
      </c>
      <c r="Q29" s="6" t="s">
        <v>1884</v>
      </c>
      <c r="R29" s="6" t="s">
        <v>1884</v>
      </c>
      <c r="S29" s="4" t="s">
        <v>1884</v>
      </c>
      <c r="T29" s="4" t="s">
        <v>1884</v>
      </c>
      <c r="U29" s="4" t="s">
        <v>1884</v>
      </c>
      <c r="W29" s="4" t="s">
        <v>1689</v>
      </c>
    </row>
    <row r="30" spans="1:23" x14ac:dyDescent="0.3">
      <c r="A30" s="6" t="s">
        <v>2211</v>
      </c>
      <c r="B30" s="22" t="s">
        <v>2455</v>
      </c>
      <c r="C30" s="22" t="s">
        <v>2221</v>
      </c>
      <c r="E30" s="50" t="s">
        <v>2211</v>
      </c>
      <c r="F30" s="50" t="s">
        <v>2455</v>
      </c>
      <c r="G30" s="50" t="s">
        <v>2221</v>
      </c>
      <c r="H30" s="4" t="str">
        <f t="shared" si="0"/>
        <v/>
      </c>
      <c r="M30" s="4" t="s">
        <v>191</v>
      </c>
      <c r="N30" s="4" t="s">
        <v>1794</v>
      </c>
      <c r="O30" s="4" t="str">
        <f t="shared" si="1"/>
        <v>_6511</v>
      </c>
      <c r="Q30" s="6" t="s">
        <v>1689</v>
      </c>
      <c r="R30" s="25" t="s">
        <v>1689</v>
      </c>
      <c r="S30" s="4" t="s">
        <v>1689</v>
      </c>
      <c r="T30" s="4" t="s">
        <v>1689</v>
      </c>
      <c r="U30" s="4" t="s">
        <v>1689</v>
      </c>
      <c r="W30" s="4" t="s">
        <v>1794</v>
      </c>
    </row>
    <row r="31" spans="1:23" x14ac:dyDescent="0.3">
      <c r="A31" s="6" t="s">
        <v>2211</v>
      </c>
      <c r="B31" s="22" t="s">
        <v>2223</v>
      </c>
      <c r="C31" s="22" t="s">
        <v>2224</v>
      </c>
      <c r="E31" s="50" t="s">
        <v>2211</v>
      </c>
      <c r="F31" s="50" t="s">
        <v>2223</v>
      </c>
      <c r="G31" s="50" t="s">
        <v>2224</v>
      </c>
      <c r="H31" s="4" t="str">
        <f t="shared" si="0"/>
        <v/>
      </c>
      <c r="M31" s="4" t="s">
        <v>191</v>
      </c>
      <c r="N31" s="4" t="s">
        <v>1553</v>
      </c>
      <c r="O31" s="4" t="str">
        <f t="shared" si="1"/>
        <v>_6513</v>
      </c>
      <c r="Q31" s="6" t="s">
        <v>1794</v>
      </c>
      <c r="R31" s="6" t="s">
        <v>1794</v>
      </c>
      <c r="S31" s="4" t="s">
        <v>1794</v>
      </c>
      <c r="T31" s="4" t="s">
        <v>1794</v>
      </c>
      <c r="U31" s="4" t="s">
        <v>1794</v>
      </c>
      <c r="W31" s="6" t="s">
        <v>1553</v>
      </c>
    </row>
    <row r="32" spans="1:23" x14ac:dyDescent="0.3">
      <c r="A32" s="6" t="s">
        <v>2211</v>
      </c>
      <c r="B32" s="22" t="s">
        <v>2227</v>
      </c>
      <c r="C32" s="22" t="s">
        <v>2228</v>
      </c>
      <c r="E32" s="50" t="s">
        <v>2211</v>
      </c>
      <c r="F32" s="50" t="s">
        <v>2227</v>
      </c>
      <c r="G32" s="50" t="s">
        <v>2228</v>
      </c>
      <c r="H32" s="4" t="str">
        <f t="shared" si="0"/>
        <v/>
      </c>
      <c r="M32" s="4" t="s">
        <v>191</v>
      </c>
      <c r="N32" s="6" t="s">
        <v>1574</v>
      </c>
      <c r="O32" s="4" t="str">
        <f t="shared" si="1"/>
        <v>_6515</v>
      </c>
      <c r="Q32" s="6" t="s">
        <v>1553</v>
      </c>
      <c r="R32" s="25" t="s">
        <v>1553</v>
      </c>
      <c r="S32" s="4" t="s">
        <v>1553</v>
      </c>
      <c r="T32" s="4" t="s">
        <v>1553</v>
      </c>
      <c r="U32" s="4" t="s">
        <v>1553</v>
      </c>
      <c r="W32" s="6" t="s">
        <v>1574</v>
      </c>
    </row>
    <row r="33" spans="1:23" x14ac:dyDescent="0.3">
      <c r="A33" s="34" t="s">
        <v>2211</v>
      </c>
      <c r="B33" s="35" t="s">
        <v>2368</v>
      </c>
      <c r="C33" s="35" t="s">
        <v>2428</v>
      </c>
      <c r="E33" s="13" t="s">
        <v>2211</v>
      </c>
      <c r="F33" s="12" t="s">
        <v>2368</v>
      </c>
      <c r="G33" s="13" t="s">
        <v>2428</v>
      </c>
      <c r="H33" s="4" t="str">
        <f t="shared" si="0"/>
        <v/>
      </c>
      <c r="M33" s="4" t="s">
        <v>191</v>
      </c>
      <c r="N33" s="6" t="s">
        <v>1995</v>
      </c>
      <c r="O33" s="4" t="str">
        <f t="shared" si="1"/>
        <v>_6516</v>
      </c>
      <c r="Q33" s="6" t="s">
        <v>1574</v>
      </c>
      <c r="R33" s="6" t="s">
        <v>1574</v>
      </c>
      <c r="S33" s="4" t="s">
        <v>1574</v>
      </c>
      <c r="T33" s="4" t="s">
        <v>1574</v>
      </c>
      <c r="U33" s="4" t="s">
        <v>1574</v>
      </c>
      <c r="W33" s="29" t="s">
        <v>1995</v>
      </c>
    </row>
    <row r="34" spans="1:23" x14ac:dyDescent="0.3">
      <c r="A34" s="27" t="s">
        <v>2019</v>
      </c>
      <c r="B34" s="28" t="s">
        <v>2018</v>
      </c>
      <c r="C34" s="28" t="s">
        <v>2020</v>
      </c>
      <c r="E34" s="50" t="s">
        <v>2019</v>
      </c>
      <c r="F34" s="50" t="s">
        <v>2018</v>
      </c>
      <c r="G34" s="50" t="s">
        <v>2020</v>
      </c>
      <c r="H34" s="4" t="str">
        <f t="shared" si="0"/>
        <v/>
      </c>
      <c r="M34" s="4" t="s">
        <v>191</v>
      </c>
      <c r="N34" s="4" t="s">
        <v>1904</v>
      </c>
      <c r="O34" s="4" t="str">
        <f t="shared" si="1"/>
        <v>_6517</v>
      </c>
      <c r="Q34" s="6" t="s">
        <v>1995</v>
      </c>
      <c r="R34" s="25" t="s">
        <v>1995</v>
      </c>
      <c r="S34" s="4" t="s">
        <v>1995</v>
      </c>
      <c r="T34" s="4" t="s">
        <v>1995</v>
      </c>
      <c r="U34" s="4" t="s">
        <v>1995</v>
      </c>
      <c r="W34" s="27" t="s">
        <v>1904</v>
      </c>
    </row>
    <row r="35" spans="1:23" x14ac:dyDescent="0.3">
      <c r="A35" s="4" t="s">
        <v>2019</v>
      </c>
      <c r="B35" s="33" t="s">
        <v>2025</v>
      </c>
      <c r="C35" s="33" t="s">
        <v>2026</v>
      </c>
      <c r="E35" s="50" t="s">
        <v>2019</v>
      </c>
      <c r="F35" s="50" t="s">
        <v>2025</v>
      </c>
      <c r="G35" s="50" t="s">
        <v>2026</v>
      </c>
      <c r="H35" s="4" t="str">
        <f t="shared" si="0"/>
        <v/>
      </c>
      <c r="M35" s="4" t="s">
        <v>191</v>
      </c>
      <c r="N35" s="4" t="s">
        <v>2034</v>
      </c>
      <c r="O35" s="4" t="str">
        <f t="shared" si="1"/>
        <v>_6518</v>
      </c>
      <c r="Q35" s="6" t="s">
        <v>1904</v>
      </c>
      <c r="R35" s="6" t="s">
        <v>1904</v>
      </c>
      <c r="S35" s="4" t="s">
        <v>1904</v>
      </c>
      <c r="T35" s="4" t="s">
        <v>1904</v>
      </c>
      <c r="U35" s="4" t="s">
        <v>1904</v>
      </c>
      <c r="W35" s="4" t="s">
        <v>2034</v>
      </c>
    </row>
    <row r="36" spans="1:23" x14ac:dyDescent="0.3">
      <c r="A36" s="29" t="s">
        <v>2019</v>
      </c>
      <c r="B36" s="30" t="s">
        <v>2029</v>
      </c>
      <c r="C36" s="30" t="s">
        <v>2030</v>
      </c>
      <c r="E36" s="50" t="s">
        <v>2019</v>
      </c>
      <c r="F36" s="50" t="s">
        <v>2029</v>
      </c>
      <c r="G36" s="50" t="s">
        <v>2030</v>
      </c>
      <c r="H36" s="4" t="str">
        <f t="shared" si="0"/>
        <v/>
      </c>
      <c r="M36" s="4" t="s">
        <v>191</v>
      </c>
      <c r="N36" s="4" t="s">
        <v>1736</v>
      </c>
      <c r="O36" s="4" t="str">
        <f t="shared" si="1"/>
        <v>_6519</v>
      </c>
      <c r="Q36" s="6" t="s">
        <v>2034</v>
      </c>
      <c r="R36" s="25" t="s">
        <v>2034</v>
      </c>
      <c r="S36" s="4" t="s">
        <v>2034</v>
      </c>
      <c r="T36" s="4" t="s">
        <v>2034</v>
      </c>
      <c r="U36" s="4" t="s">
        <v>2034</v>
      </c>
      <c r="W36" s="29" t="s">
        <v>1736</v>
      </c>
    </row>
    <row r="37" spans="1:23" x14ac:dyDescent="0.3">
      <c r="A37" s="31" t="s">
        <v>1408</v>
      </c>
      <c r="B37" s="32" t="s">
        <v>1407</v>
      </c>
      <c r="C37" s="32" t="s">
        <v>1409</v>
      </c>
      <c r="E37" s="50" t="s">
        <v>1408</v>
      </c>
      <c r="F37" s="50" t="s">
        <v>1407</v>
      </c>
      <c r="G37" s="50" t="s">
        <v>1409</v>
      </c>
      <c r="H37" s="4" t="str">
        <f t="shared" si="0"/>
        <v/>
      </c>
      <c r="M37" s="4" t="s">
        <v>191</v>
      </c>
      <c r="N37" s="4" t="s">
        <v>1613</v>
      </c>
      <c r="O37" s="4" t="str">
        <f t="shared" si="1"/>
        <v>_6520</v>
      </c>
      <c r="Q37" s="6" t="s">
        <v>1736</v>
      </c>
      <c r="R37" s="6" t="s">
        <v>1736</v>
      </c>
      <c r="S37" s="4" t="s">
        <v>1736</v>
      </c>
      <c r="T37" s="4" t="s">
        <v>1736</v>
      </c>
      <c r="U37" s="4" t="s">
        <v>1736</v>
      </c>
      <c r="W37" s="31" t="s">
        <v>1613</v>
      </c>
    </row>
    <row r="38" spans="1:23" x14ac:dyDescent="0.3">
      <c r="A38" s="6" t="s">
        <v>1408</v>
      </c>
      <c r="B38" s="22" t="s">
        <v>1414</v>
      </c>
      <c r="C38" s="22" t="s">
        <v>1415</v>
      </c>
      <c r="E38" s="50" t="s">
        <v>1408</v>
      </c>
      <c r="F38" s="50" t="s">
        <v>1414</v>
      </c>
      <c r="G38" s="50" t="s">
        <v>1415</v>
      </c>
      <c r="H38" s="4" t="str">
        <f t="shared" si="0"/>
        <v/>
      </c>
      <c r="M38" s="4" t="s">
        <v>191</v>
      </c>
      <c r="N38" s="6" t="s">
        <v>1624</v>
      </c>
      <c r="O38" s="4" t="str">
        <f t="shared" si="1"/>
        <v>_6521</v>
      </c>
      <c r="Q38" s="6" t="s">
        <v>1613</v>
      </c>
      <c r="R38" s="25" t="s">
        <v>1613</v>
      </c>
      <c r="S38" s="4" t="s">
        <v>1613</v>
      </c>
      <c r="T38" s="4" t="s">
        <v>1613</v>
      </c>
      <c r="U38" s="4" t="s">
        <v>1613</v>
      </c>
      <c r="W38" s="6" t="s">
        <v>1624</v>
      </c>
    </row>
    <row r="39" spans="1:23" x14ac:dyDescent="0.3">
      <c r="A39" s="31" t="s">
        <v>1475</v>
      </c>
      <c r="B39" s="32" t="s">
        <v>1474</v>
      </c>
      <c r="C39" s="32" t="s">
        <v>1476</v>
      </c>
      <c r="E39" s="50" t="s">
        <v>1475</v>
      </c>
      <c r="F39" s="50" t="s">
        <v>1474</v>
      </c>
      <c r="G39" s="50" t="s">
        <v>1476</v>
      </c>
      <c r="H39" s="4" t="str">
        <f t="shared" si="0"/>
        <v/>
      </c>
      <c r="M39" s="4" t="s">
        <v>191</v>
      </c>
      <c r="N39" s="6" t="s">
        <v>1719</v>
      </c>
      <c r="O39" s="4" t="str">
        <f t="shared" si="1"/>
        <v>_6522</v>
      </c>
      <c r="Q39" s="6" t="s">
        <v>1624</v>
      </c>
      <c r="R39" s="6" t="s">
        <v>1624</v>
      </c>
      <c r="S39" s="4" t="s">
        <v>1624</v>
      </c>
      <c r="T39" s="4" t="s">
        <v>1624</v>
      </c>
      <c r="U39" s="4" t="s">
        <v>1624</v>
      </c>
      <c r="W39" s="27" t="s">
        <v>1719</v>
      </c>
    </row>
    <row r="40" spans="1:23" x14ac:dyDescent="0.3">
      <c r="A40" s="6" t="s">
        <v>1475</v>
      </c>
      <c r="B40" s="22" t="s">
        <v>1482</v>
      </c>
      <c r="C40" s="22" t="s">
        <v>1483</v>
      </c>
      <c r="E40" s="50" t="s">
        <v>1475</v>
      </c>
      <c r="F40" s="50" t="s">
        <v>1482</v>
      </c>
      <c r="G40" s="50" t="s">
        <v>1483</v>
      </c>
      <c r="H40" s="4" t="str">
        <f t="shared" si="0"/>
        <v/>
      </c>
      <c r="M40" s="4" t="s">
        <v>191</v>
      </c>
      <c r="N40" s="4" t="s">
        <v>1840</v>
      </c>
      <c r="O40" s="4" t="str">
        <f t="shared" si="1"/>
        <v>_6539</v>
      </c>
      <c r="Q40" s="6" t="s">
        <v>1719</v>
      </c>
      <c r="R40" s="25" t="s">
        <v>1719</v>
      </c>
      <c r="S40" s="4" t="s">
        <v>1719</v>
      </c>
      <c r="T40" s="4" t="s">
        <v>1719</v>
      </c>
      <c r="U40" s="4" t="s">
        <v>1719</v>
      </c>
      <c r="W40" s="4" t="s">
        <v>1840</v>
      </c>
    </row>
    <row r="41" spans="1:23" x14ac:dyDescent="0.3">
      <c r="A41" s="34" t="s">
        <v>1475</v>
      </c>
      <c r="B41" s="35" t="s">
        <v>1487</v>
      </c>
      <c r="C41" s="35" t="s">
        <v>1488</v>
      </c>
      <c r="E41" s="50" t="s">
        <v>1475</v>
      </c>
      <c r="F41" s="50" t="s">
        <v>1487</v>
      </c>
      <c r="G41" s="50" t="s">
        <v>1488</v>
      </c>
      <c r="H41" s="4" t="str">
        <f t="shared" si="0"/>
        <v/>
      </c>
      <c r="M41" s="4" t="s">
        <v>191</v>
      </c>
      <c r="N41" s="4" t="s">
        <v>2265</v>
      </c>
      <c r="O41" s="4" t="str">
        <f t="shared" si="1"/>
        <v>_6541</v>
      </c>
      <c r="Q41" s="6" t="s">
        <v>1840</v>
      </c>
      <c r="R41" s="6" t="s">
        <v>1840</v>
      </c>
      <c r="S41" s="4" t="s">
        <v>1840</v>
      </c>
      <c r="T41" s="4" t="s">
        <v>1840</v>
      </c>
      <c r="U41" s="4" t="s">
        <v>1840</v>
      </c>
      <c r="W41" s="29" t="s">
        <v>2265</v>
      </c>
    </row>
    <row r="42" spans="1:23" x14ac:dyDescent="0.3">
      <c r="A42" s="31" t="s">
        <v>1370</v>
      </c>
      <c r="B42" s="32" t="s">
        <v>1369</v>
      </c>
      <c r="C42" s="32" t="s">
        <v>1372</v>
      </c>
      <c r="E42" s="50" t="s">
        <v>1370</v>
      </c>
      <c r="F42" s="50" t="s">
        <v>1369</v>
      </c>
      <c r="G42" s="50" t="s">
        <v>1372</v>
      </c>
      <c r="H42" s="4" t="str">
        <f t="shared" si="0"/>
        <v/>
      </c>
      <c r="M42" s="4" t="s">
        <v>191</v>
      </c>
      <c r="N42" s="4" t="s">
        <v>1681</v>
      </c>
      <c r="O42" s="4" t="str">
        <f t="shared" si="1"/>
        <v>_6552</v>
      </c>
      <c r="Q42" s="6" t="s">
        <v>2265</v>
      </c>
      <c r="R42" s="25" t="s">
        <v>2265</v>
      </c>
      <c r="S42" s="4" t="s">
        <v>2265</v>
      </c>
      <c r="T42" s="4" t="s">
        <v>2265</v>
      </c>
      <c r="U42" s="4" t="s">
        <v>2265</v>
      </c>
      <c r="W42" s="27" t="s">
        <v>1681</v>
      </c>
    </row>
    <row r="43" spans="1:23" x14ac:dyDescent="0.3">
      <c r="A43" s="6" t="s">
        <v>1370</v>
      </c>
      <c r="B43" s="22" t="s">
        <v>1379</v>
      </c>
      <c r="C43" s="22" t="s">
        <v>1380</v>
      </c>
      <c r="E43" s="50" t="s">
        <v>1370</v>
      </c>
      <c r="F43" s="50" t="s">
        <v>1379</v>
      </c>
      <c r="G43" s="50" t="s">
        <v>1380</v>
      </c>
      <c r="H43" s="4" t="str">
        <f t="shared" si="0"/>
        <v/>
      </c>
      <c r="M43" s="4" t="s">
        <v>191</v>
      </c>
      <c r="N43" s="4" t="s">
        <v>2138</v>
      </c>
      <c r="O43" s="4" t="str">
        <f t="shared" si="1"/>
        <v>_6572</v>
      </c>
      <c r="Q43" s="6" t="s">
        <v>1681</v>
      </c>
      <c r="R43" s="6" t="s">
        <v>1681</v>
      </c>
      <c r="S43" s="4" t="s">
        <v>1681</v>
      </c>
      <c r="T43" s="4" t="s">
        <v>1681</v>
      </c>
      <c r="U43" s="4" t="s">
        <v>1681</v>
      </c>
      <c r="W43" s="4" t="s">
        <v>2138</v>
      </c>
    </row>
    <row r="44" spans="1:23" x14ac:dyDescent="0.3">
      <c r="A44" s="6" t="s">
        <v>1370</v>
      </c>
      <c r="B44" s="22" t="s">
        <v>1383</v>
      </c>
      <c r="C44" s="22" t="s">
        <v>1384</v>
      </c>
      <c r="E44" s="50" t="s">
        <v>1370</v>
      </c>
      <c r="F44" s="50" t="s">
        <v>1383</v>
      </c>
      <c r="G44" s="50" t="s">
        <v>1384</v>
      </c>
      <c r="H44" s="4" t="str">
        <f t="shared" si="0"/>
        <v/>
      </c>
      <c r="M44" s="4" t="s">
        <v>191</v>
      </c>
      <c r="N44" s="4" t="s">
        <v>1831</v>
      </c>
      <c r="O44" s="4" t="str">
        <f t="shared" si="1"/>
        <v>_6573</v>
      </c>
      <c r="Q44" s="6" t="s">
        <v>2138</v>
      </c>
      <c r="R44" s="25" t="s">
        <v>2138</v>
      </c>
      <c r="S44" s="4" t="s">
        <v>2138</v>
      </c>
      <c r="T44" s="4" t="s">
        <v>2138</v>
      </c>
      <c r="U44" s="4" t="s">
        <v>2138</v>
      </c>
      <c r="W44" s="4" t="s">
        <v>1831</v>
      </c>
    </row>
    <row r="45" spans="1:23" x14ac:dyDescent="0.3">
      <c r="A45" s="6" t="s">
        <v>1370</v>
      </c>
      <c r="B45" s="22" t="s">
        <v>1387</v>
      </c>
      <c r="C45" s="22" t="s">
        <v>1388</v>
      </c>
      <c r="E45" s="50" t="s">
        <v>1370</v>
      </c>
      <c r="F45" s="50" t="s">
        <v>1387</v>
      </c>
      <c r="G45" s="50" t="s">
        <v>1388</v>
      </c>
      <c r="H45" s="4" t="str">
        <f t="shared" si="0"/>
        <v/>
      </c>
      <c r="M45" s="4" t="s">
        <v>191</v>
      </c>
      <c r="N45" s="4" t="s">
        <v>2072</v>
      </c>
      <c r="O45" s="4" t="str">
        <f t="shared" si="1"/>
        <v>_6585</v>
      </c>
      <c r="Q45" s="6" t="s">
        <v>1831</v>
      </c>
      <c r="R45" s="6" t="s">
        <v>1831</v>
      </c>
      <c r="S45" s="4" t="s">
        <v>1831</v>
      </c>
      <c r="T45" s="4" t="s">
        <v>1831</v>
      </c>
      <c r="U45" s="4" t="s">
        <v>1831</v>
      </c>
      <c r="W45" s="4" t="s">
        <v>2072</v>
      </c>
    </row>
    <row r="46" spans="1:23" x14ac:dyDescent="0.3">
      <c r="A46" s="6" t="s">
        <v>1370</v>
      </c>
      <c r="B46" s="22" t="s">
        <v>1391</v>
      </c>
      <c r="C46" s="22" t="s">
        <v>1392</v>
      </c>
      <c r="E46" s="50" t="s">
        <v>1370</v>
      </c>
      <c r="F46" s="50" t="s">
        <v>1391</v>
      </c>
      <c r="G46" s="50" t="s">
        <v>1392</v>
      </c>
      <c r="H46" s="4" t="str">
        <f t="shared" si="0"/>
        <v/>
      </c>
      <c r="M46" s="4" t="s">
        <v>191</v>
      </c>
      <c r="N46" s="4" t="s">
        <v>1845</v>
      </c>
      <c r="O46" s="4" t="str">
        <f t="shared" si="1"/>
        <v>_6586</v>
      </c>
      <c r="Q46" s="6" t="s">
        <v>2072</v>
      </c>
      <c r="R46" s="25" t="s">
        <v>2072</v>
      </c>
      <c r="S46" s="4" t="s">
        <v>2072</v>
      </c>
      <c r="T46" s="4" t="s">
        <v>2072</v>
      </c>
      <c r="U46" s="4" t="s">
        <v>2072</v>
      </c>
      <c r="W46" s="4" t="s">
        <v>1845</v>
      </c>
    </row>
    <row r="47" spans="1:23" x14ac:dyDescent="0.3">
      <c r="A47" s="6" t="s">
        <v>1370</v>
      </c>
      <c r="B47" s="22" t="s">
        <v>1395</v>
      </c>
      <c r="C47" s="22" t="s">
        <v>1396</v>
      </c>
      <c r="E47" s="50" t="s">
        <v>1370</v>
      </c>
      <c r="F47" s="50" t="s">
        <v>1395</v>
      </c>
      <c r="G47" s="50" t="s">
        <v>1396</v>
      </c>
      <c r="H47" s="4" t="str">
        <f t="shared" si="0"/>
        <v/>
      </c>
      <c r="M47" s="4" t="s">
        <v>191</v>
      </c>
      <c r="N47" s="4" t="s">
        <v>1948</v>
      </c>
      <c r="O47" s="4" t="str">
        <f t="shared" si="1"/>
        <v>_6587</v>
      </c>
      <c r="Q47" s="6" t="s">
        <v>1845</v>
      </c>
      <c r="R47" s="6" t="s">
        <v>1845</v>
      </c>
      <c r="S47" s="4" t="s">
        <v>1845</v>
      </c>
      <c r="T47" s="4" t="s">
        <v>1845</v>
      </c>
      <c r="U47" s="4" t="s">
        <v>1845</v>
      </c>
      <c r="W47" s="4" t="s">
        <v>1948</v>
      </c>
    </row>
    <row r="48" spans="1:23" x14ac:dyDescent="0.3">
      <c r="A48" s="6" t="s">
        <v>1370</v>
      </c>
      <c r="B48" s="22" t="s">
        <v>1399</v>
      </c>
      <c r="C48" s="22" t="s">
        <v>1400</v>
      </c>
      <c r="E48" s="50" t="s">
        <v>1370</v>
      </c>
      <c r="F48" s="50" t="s">
        <v>1399</v>
      </c>
      <c r="G48" s="50" t="s">
        <v>1400</v>
      </c>
      <c r="H48" s="4" t="str">
        <f t="shared" si="0"/>
        <v/>
      </c>
      <c r="M48" s="4" t="s">
        <v>191</v>
      </c>
      <c r="N48" s="4" t="s">
        <v>2203</v>
      </c>
      <c r="O48" s="4" t="str">
        <f t="shared" si="1"/>
        <v>_6626</v>
      </c>
      <c r="Q48" s="6" t="s">
        <v>1948</v>
      </c>
      <c r="R48" s="25" t="s">
        <v>1948</v>
      </c>
      <c r="S48" s="4" t="s">
        <v>1948</v>
      </c>
      <c r="T48" s="4" t="s">
        <v>1948</v>
      </c>
      <c r="U48" s="4" t="s">
        <v>1948</v>
      </c>
      <c r="W48" s="4" t="s">
        <v>2203</v>
      </c>
    </row>
    <row r="49" spans="1:23" x14ac:dyDescent="0.3">
      <c r="A49" s="34" t="s">
        <v>1370</v>
      </c>
      <c r="B49" s="35" t="s">
        <v>1403</v>
      </c>
      <c r="C49" s="35" t="s">
        <v>1404</v>
      </c>
      <c r="E49" s="50" t="s">
        <v>1370</v>
      </c>
      <c r="F49" s="50" t="s">
        <v>1403</v>
      </c>
      <c r="G49" s="50" t="s">
        <v>1404</v>
      </c>
      <c r="H49" s="4" t="str">
        <f t="shared" si="0"/>
        <v/>
      </c>
      <c r="M49" s="4" t="s">
        <v>191</v>
      </c>
      <c r="N49" s="4" t="s">
        <v>2147</v>
      </c>
      <c r="O49" s="4" t="str">
        <f t="shared" si="1"/>
        <v>_6627</v>
      </c>
      <c r="Q49" s="6" t="s">
        <v>2203</v>
      </c>
      <c r="R49" s="6" t="s">
        <v>2203</v>
      </c>
      <c r="S49" s="4" t="s">
        <v>2203</v>
      </c>
      <c r="T49" s="4" t="s">
        <v>2203</v>
      </c>
      <c r="U49" s="4" t="s">
        <v>2203</v>
      </c>
      <c r="W49" s="29" t="s">
        <v>2147</v>
      </c>
    </row>
    <row r="50" spans="1:23" x14ac:dyDescent="0.3">
      <c r="A50" s="27" t="s">
        <v>1863</v>
      </c>
      <c r="B50" s="28" t="s">
        <v>1862</v>
      </c>
      <c r="C50" s="28" t="s">
        <v>1864</v>
      </c>
      <c r="E50" s="50" t="s">
        <v>1863</v>
      </c>
      <c r="F50" s="50" t="s">
        <v>1862</v>
      </c>
      <c r="G50" s="50" t="s">
        <v>1864</v>
      </c>
      <c r="H50" s="4" t="str">
        <f t="shared" si="0"/>
        <v/>
      </c>
      <c r="M50" s="4" t="s">
        <v>191</v>
      </c>
      <c r="N50" s="4" t="s">
        <v>2012</v>
      </c>
      <c r="O50" s="4" t="str">
        <f t="shared" si="1"/>
        <v>_6628</v>
      </c>
      <c r="Q50" s="6" t="s">
        <v>2147</v>
      </c>
      <c r="R50" s="25" t="s">
        <v>2147</v>
      </c>
      <c r="S50" s="4" t="s">
        <v>2147</v>
      </c>
      <c r="T50" s="4" t="s">
        <v>2147</v>
      </c>
      <c r="U50" s="4" t="s">
        <v>2147</v>
      </c>
      <c r="W50" s="27" t="s">
        <v>2012</v>
      </c>
    </row>
    <row r="51" spans="1:23" x14ac:dyDescent="0.3">
      <c r="A51" s="4" t="s">
        <v>1863</v>
      </c>
      <c r="B51" s="33" t="s">
        <v>1868</v>
      </c>
      <c r="C51" s="33" t="s">
        <v>1869</v>
      </c>
      <c r="E51" s="50" t="s">
        <v>1863</v>
      </c>
      <c r="F51" s="50" t="s">
        <v>1868</v>
      </c>
      <c r="G51" s="50" t="s">
        <v>1869</v>
      </c>
      <c r="H51" s="4" t="str">
        <f t="shared" si="0"/>
        <v/>
      </c>
      <c r="M51" s="4" t="s">
        <v>191</v>
      </c>
      <c r="N51" s="4" t="s">
        <v>2230</v>
      </c>
      <c r="O51" s="4" t="str">
        <f t="shared" si="1"/>
        <v>_6629</v>
      </c>
      <c r="Q51" s="6" t="s">
        <v>2012</v>
      </c>
      <c r="R51" s="6" t="s">
        <v>2012</v>
      </c>
      <c r="S51" s="4" t="s">
        <v>2012</v>
      </c>
      <c r="T51" s="4" t="s">
        <v>2012</v>
      </c>
      <c r="U51" s="4" t="s">
        <v>2012</v>
      </c>
      <c r="W51" s="4" t="s">
        <v>2230</v>
      </c>
    </row>
    <row r="52" spans="1:23" x14ac:dyDescent="0.3">
      <c r="A52" s="4" t="s">
        <v>1863</v>
      </c>
      <c r="B52" s="33" t="s">
        <v>1872</v>
      </c>
      <c r="C52" s="33" t="s">
        <v>1873</v>
      </c>
      <c r="E52" s="50" t="s">
        <v>1863</v>
      </c>
      <c r="F52" s="50" t="s">
        <v>1872</v>
      </c>
      <c r="G52" s="50" t="s">
        <v>1873</v>
      </c>
      <c r="H52" s="4" t="str">
        <f t="shared" si="0"/>
        <v/>
      </c>
      <c r="M52" s="4" t="s">
        <v>191</v>
      </c>
      <c r="N52" s="4" t="s">
        <v>1977</v>
      </c>
      <c r="O52" s="4" t="str">
        <f t="shared" si="1"/>
        <v>_6668</v>
      </c>
      <c r="Q52" s="6" t="s">
        <v>2230</v>
      </c>
      <c r="R52" s="25" t="s">
        <v>2230</v>
      </c>
      <c r="S52" s="4" t="s">
        <v>2230</v>
      </c>
      <c r="T52" s="4" t="s">
        <v>2230</v>
      </c>
      <c r="U52" s="4" t="s">
        <v>2230</v>
      </c>
      <c r="W52" s="36" t="s">
        <v>1977</v>
      </c>
    </row>
    <row r="53" spans="1:23" x14ac:dyDescent="0.3">
      <c r="A53" s="4" t="s">
        <v>1863</v>
      </c>
      <c r="B53" s="33" t="s">
        <v>1877</v>
      </c>
      <c r="C53" s="33" t="s">
        <v>1878</v>
      </c>
      <c r="E53" s="50" t="s">
        <v>1863</v>
      </c>
      <c r="F53" s="50" t="s">
        <v>1877</v>
      </c>
      <c r="G53" s="50" t="s">
        <v>1878</v>
      </c>
      <c r="H53" s="4" t="str">
        <f t="shared" si="0"/>
        <v/>
      </c>
      <c r="M53" s="4" t="s">
        <v>191</v>
      </c>
      <c r="N53" s="36" t="s">
        <v>1603</v>
      </c>
      <c r="O53" s="4" t="str">
        <f t="shared" si="1"/>
        <v>_6669</v>
      </c>
      <c r="Q53" s="6" t="s">
        <v>1977</v>
      </c>
      <c r="R53" s="6" t="s">
        <v>1977</v>
      </c>
      <c r="S53" s="4" t="s">
        <v>1977</v>
      </c>
      <c r="T53" s="4" t="s">
        <v>1977</v>
      </c>
      <c r="U53" s="4" t="s">
        <v>1977</v>
      </c>
      <c r="W53" s="36" t="s">
        <v>1603</v>
      </c>
    </row>
    <row r="54" spans="1:23" x14ac:dyDescent="0.3">
      <c r="A54" s="29" t="s">
        <v>1863</v>
      </c>
      <c r="B54" s="30" t="s">
        <v>1881</v>
      </c>
      <c r="C54" s="30" t="s">
        <v>1882</v>
      </c>
      <c r="E54" s="50" t="s">
        <v>1863</v>
      </c>
      <c r="F54" s="50" t="s">
        <v>1881</v>
      </c>
      <c r="G54" s="50" t="s">
        <v>1882</v>
      </c>
      <c r="H54" s="4" t="str">
        <f t="shared" si="0"/>
        <v/>
      </c>
      <c r="M54" s="4" t="s">
        <v>191</v>
      </c>
      <c r="N54" s="36" t="s">
        <v>2092</v>
      </c>
      <c r="O54" s="4" t="str">
        <f t="shared" si="1"/>
        <v>_6670</v>
      </c>
      <c r="Q54" s="6" t="s">
        <v>1603</v>
      </c>
      <c r="R54" s="25" t="s">
        <v>1603</v>
      </c>
      <c r="S54" s="4" t="s">
        <v>1603</v>
      </c>
      <c r="T54" s="4" t="s">
        <v>1603</v>
      </c>
      <c r="U54" s="4" t="s">
        <v>1603</v>
      </c>
      <c r="W54" s="34" t="s">
        <v>2092</v>
      </c>
    </row>
    <row r="55" spans="1:23" x14ac:dyDescent="0.3">
      <c r="A55" s="4" t="s">
        <v>2349</v>
      </c>
      <c r="B55" s="33" t="s">
        <v>2348</v>
      </c>
      <c r="C55" s="33" t="s">
        <v>2350</v>
      </c>
      <c r="E55" s="50" t="s">
        <v>2349</v>
      </c>
      <c r="F55" s="50" t="s">
        <v>2348</v>
      </c>
      <c r="G55" s="50" t="s">
        <v>2350</v>
      </c>
      <c r="H55" s="4" t="str">
        <f t="shared" si="0"/>
        <v/>
      </c>
      <c r="M55" s="4" t="s">
        <v>191</v>
      </c>
      <c r="N55" s="36" t="s">
        <v>2181</v>
      </c>
      <c r="O55" s="4" t="str">
        <f t="shared" si="1"/>
        <v>_6671</v>
      </c>
      <c r="Q55" s="6" t="s">
        <v>2092</v>
      </c>
      <c r="R55" s="6" t="s">
        <v>2092</v>
      </c>
      <c r="S55" s="4" t="s">
        <v>2092</v>
      </c>
      <c r="T55" s="4" t="s">
        <v>2092</v>
      </c>
      <c r="U55" s="4" t="s">
        <v>2092</v>
      </c>
      <c r="W55" s="36" t="s">
        <v>2181</v>
      </c>
    </row>
    <row r="56" spans="1:23" x14ac:dyDescent="0.3">
      <c r="A56" s="4" t="s">
        <v>2349</v>
      </c>
      <c r="B56" s="33" t="s">
        <v>2355</v>
      </c>
      <c r="C56" s="33" t="s">
        <v>2356</v>
      </c>
      <c r="E56" s="50" t="s">
        <v>2349</v>
      </c>
      <c r="F56" s="50" t="s">
        <v>2355</v>
      </c>
      <c r="G56" s="50" t="s">
        <v>2356</v>
      </c>
      <c r="H56" s="4" t="str">
        <f t="shared" si="0"/>
        <v/>
      </c>
      <c r="M56" s="4" t="s">
        <v>191</v>
      </c>
      <c r="N56" s="36" t="s">
        <v>1971</v>
      </c>
      <c r="O56" s="4" t="str">
        <f t="shared" si="1"/>
        <v>_6672</v>
      </c>
      <c r="Q56" s="6" t="s">
        <v>2181</v>
      </c>
      <c r="R56" s="25" t="s">
        <v>2181</v>
      </c>
      <c r="S56" s="4" t="s">
        <v>2181</v>
      </c>
      <c r="T56" s="4" t="s">
        <v>2181</v>
      </c>
      <c r="U56" s="4" t="s">
        <v>2181</v>
      </c>
      <c r="W56" s="36" t="s">
        <v>1971</v>
      </c>
    </row>
    <row r="57" spans="1:23" x14ac:dyDescent="0.3">
      <c r="A57" s="27" t="s">
        <v>1726</v>
      </c>
      <c r="B57" s="28" t="s">
        <v>1725</v>
      </c>
      <c r="C57" s="28" t="s">
        <v>669</v>
      </c>
      <c r="E57" s="50" t="s">
        <v>1726</v>
      </c>
      <c r="F57" s="50" t="s">
        <v>1725</v>
      </c>
      <c r="G57" s="50" t="s">
        <v>669</v>
      </c>
      <c r="H57" s="4" t="str">
        <f t="shared" si="0"/>
        <v/>
      </c>
      <c r="M57" s="4" t="s">
        <v>191</v>
      </c>
      <c r="N57" s="36" t="s">
        <v>2197</v>
      </c>
      <c r="O57" s="4" t="str">
        <f t="shared" si="1"/>
        <v>_6673</v>
      </c>
      <c r="Q57" s="6" t="s">
        <v>1971</v>
      </c>
      <c r="R57" s="6" t="s">
        <v>1971</v>
      </c>
      <c r="S57" s="4" t="s">
        <v>1971</v>
      </c>
      <c r="T57" s="4" t="s">
        <v>1971</v>
      </c>
      <c r="U57" s="4" t="s">
        <v>1971</v>
      </c>
      <c r="W57" s="44" t="s">
        <v>2197</v>
      </c>
    </row>
    <row r="58" spans="1:23" x14ac:dyDescent="0.3">
      <c r="A58" s="34" t="s">
        <v>1726</v>
      </c>
      <c r="B58" s="35" t="s">
        <v>1731</v>
      </c>
      <c r="C58" s="35" t="s">
        <v>1732</v>
      </c>
      <c r="E58" s="50" t="s">
        <v>1726</v>
      </c>
      <c r="F58" s="50" t="s">
        <v>1731</v>
      </c>
      <c r="G58" s="50" t="s">
        <v>1732</v>
      </c>
      <c r="H58" s="4" t="str">
        <f t="shared" si="0"/>
        <v/>
      </c>
      <c r="M58" s="4" t="s">
        <v>191</v>
      </c>
      <c r="N58" s="36" t="s">
        <v>2286</v>
      </c>
      <c r="O58" s="4" t="str">
        <f t="shared" si="1"/>
        <v>_6674</v>
      </c>
      <c r="Q58" s="6" t="s">
        <v>2197</v>
      </c>
      <c r="R58" s="25" t="s">
        <v>2197</v>
      </c>
      <c r="S58" s="4" t="s">
        <v>2197</v>
      </c>
      <c r="T58" s="4" t="s">
        <v>2197</v>
      </c>
      <c r="U58" s="4" t="s">
        <v>2197</v>
      </c>
      <c r="W58" s="60" t="s">
        <v>2286</v>
      </c>
    </row>
    <row r="59" spans="1:23" x14ac:dyDescent="0.3">
      <c r="A59" s="37" t="s">
        <v>2129</v>
      </c>
      <c r="B59" s="20" t="s">
        <v>2128</v>
      </c>
      <c r="C59" s="19" t="s">
        <v>2130</v>
      </c>
      <c r="D59" s="37"/>
      <c r="E59" s="50" t="s">
        <v>2129</v>
      </c>
      <c r="F59" s="50" t="s">
        <v>2128</v>
      </c>
      <c r="G59" s="50" t="s">
        <v>2130</v>
      </c>
      <c r="H59" s="4" t="str">
        <f t="shared" si="0"/>
        <v/>
      </c>
      <c r="M59" s="4" t="s">
        <v>191</v>
      </c>
      <c r="N59" s="36" t="s">
        <v>2051</v>
      </c>
      <c r="O59" s="4" t="str">
        <f t="shared" si="1"/>
        <v>_6675</v>
      </c>
      <c r="Q59" s="6" t="s">
        <v>2286</v>
      </c>
      <c r="R59" s="6" t="s">
        <v>2286</v>
      </c>
      <c r="S59" s="4" t="s">
        <v>2286</v>
      </c>
      <c r="T59" s="4" t="s">
        <v>2286</v>
      </c>
      <c r="U59" s="4" t="s">
        <v>2286</v>
      </c>
      <c r="W59" s="36" t="s">
        <v>2051</v>
      </c>
    </row>
    <row r="60" spans="1:23" x14ac:dyDescent="0.3">
      <c r="A60" s="38" t="s">
        <v>2129</v>
      </c>
      <c r="B60" s="20" t="s">
        <v>2133</v>
      </c>
      <c r="C60" s="19" t="s">
        <v>2134</v>
      </c>
      <c r="E60" s="50" t="s">
        <v>2129</v>
      </c>
      <c r="F60" s="50" t="s">
        <v>2133</v>
      </c>
      <c r="G60" s="50" t="s">
        <v>2134</v>
      </c>
      <c r="H60" s="4" t="str">
        <f t="shared" si="0"/>
        <v/>
      </c>
      <c r="M60" s="4" t="s">
        <v>191</v>
      </c>
      <c r="N60" s="36" t="s">
        <v>1536</v>
      </c>
      <c r="O60" s="4" t="str">
        <f t="shared" si="1"/>
        <v>_6720</v>
      </c>
      <c r="Q60" s="6" t="s">
        <v>2051</v>
      </c>
      <c r="R60" s="25" t="s">
        <v>2051</v>
      </c>
      <c r="S60" s="4" t="s">
        <v>2051</v>
      </c>
      <c r="T60" s="4" t="s">
        <v>2051</v>
      </c>
      <c r="U60" s="4" t="s">
        <v>2051</v>
      </c>
      <c r="W60" s="34" t="s">
        <v>1536</v>
      </c>
    </row>
    <row r="61" spans="1:23" x14ac:dyDescent="0.3">
      <c r="A61" s="31" t="s">
        <v>1638</v>
      </c>
      <c r="B61" s="32" t="s">
        <v>1637</v>
      </c>
      <c r="C61" s="32" t="s">
        <v>1639</v>
      </c>
      <c r="E61" s="50" t="s">
        <v>1638</v>
      </c>
      <c r="F61" s="50" t="s">
        <v>1637</v>
      </c>
      <c r="G61" s="50" t="s">
        <v>1639</v>
      </c>
      <c r="H61" s="4" t="str">
        <f t="shared" si="0"/>
        <v/>
      </c>
      <c r="M61" s="4" t="s">
        <v>191</v>
      </c>
      <c r="N61" s="39" t="s">
        <v>1757</v>
      </c>
      <c r="O61" s="4" t="str">
        <f t="shared" si="1"/>
        <v>_6721</v>
      </c>
      <c r="Q61" s="39" t="s">
        <v>1536</v>
      </c>
      <c r="R61" s="6" t="s">
        <v>1536</v>
      </c>
      <c r="S61" s="4" t="s">
        <v>1536</v>
      </c>
      <c r="T61" s="4" t="s">
        <v>1536</v>
      </c>
      <c r="U61" s="4" t="s">
        <v>1536</v>
      </c>
      <c r="W61" s="31" t="s">
        <v>1757</v>
      </c>
    </row>
    <row r="62" spans="1:23" x14ac:dyDescent="0.3">
      <c r="A62" s="6" t="s">
        <v>1638</v>
      </c>
      <c r="B62" s="22" t="s">
        <v>1644</v>
      </c>
      <c r="C62" s="22" t="s">
        <v>1645</v>
      </c>
      <c r="E62" s="50" t="s">
        <v>1638</v>
      </c>
      <c r="F62" s="50" t="s">
        <v>1644</v>
      </c>
      <c r="G62" s="50" t="s">
        <v>1645</v>
      </c>
      <c r="H62" s="4" t="str">
        <f t="shared" si="0"/>
        <v/>
      </c>
      <c r="M62" s="4" t="s">
        <v>191</v>
      </c>
      <c r="N62" s="39" t="s">
        <v>1492</v>
      </c>
      <c r="O62" s="4" t="str">
        <f t="shared" si="1"/>
        <v>_6722</v>
      </c>
      <c r="Q62" s="39" t="s">
        <v>1757</v>
      </c>
      <c r="R62" s="25" t="s">
        <v>1757</v>
      </c>
      <c r="S62" s="4" t="s">
        <v>1757</v>
      </c>
      <c r="T62" s="4" t="s">
        <v>1757</v>
      </c>
      <c r="U62" s="4" t="s">
        <v>1757</v>
      </c>
      <c r="W62" s="6" t="s">
        <v>1492</v>
      </c>
    </row>
    <row r="63" spans="1:23" x14ac:dyDescent="0.3">
      <c r="A63" s="4" t="s">
        <v>1638</v>
      </c>
      <c r="B63" s="33" t="s">
        <v>1648</v>
      </c>
      <c r="C63" s="33" t="s">
        <v>182</v>
      </c>
      <c r="E63" s="50" t="s">
        <v>1638</v>
      </c>
      <c r="F63" s="50" t="s">
        <v>1648</v>
      </c>
      <c r="G63" s="50" t="s">
        <v>182</v>
      </c>
      <c r="H63" s="4" t="str">
        <f t="shared" si="0"/>
        <v/>
      </c>
      <c r="M63" s="4" t="s">
        <v>191</v>
      </c>
      <c r="N63" s="39" t="s">
        <v>1916</v>
      </c>
      <c r="O63" s="4" t="str">
        <f t="shared" si="1"/>
        <v>_6723</v>
      </c>
      <c r="Q63" s="39" t="s">
        <v>1492</v>
      </c>
      <c r="R63" s="6" t="s">
        <v>1492</v>
      </c>
      <c r="S63" s="4" t="s">
        <v>1492</v>
      </c>
      <c r="T63" s="4" t="s">
        <v>1492</v>
      </c>
      <c r="U63" s="4" t="s">
        <v>1492</v>
      </c>
      <c r="W63" s="6" t="s">
        <v>1916</v>
      </c>
    </row>
    <row r="64" spans="1:23" x14ac:dyDescent="0.3">
      <c r="A64" s="29" t="s">
        <v>1638</v>
      </c>
      <c r="B64" s="30" t="s">
        <v>1651</v>
      </c>
      <c r="C64" s="30" t="s">
        <v>1227</v>
      </c>
      <c r="E64" s="50" t="s">
        <v>1638</v>
      </c>
      <c r="F64" s="50" t="s">
        <v>1651</v>
      </c>
      <c r="G64" s="50" t="s">
        <v>1227</v>
      </c>
      <c r="H64" s="4" t="str">
        <f t="shared" si="0"/>
        <v/>
      </c>
      <c r="I64" s="6"/>
      <c r="J64" s="6"/>
      <c r="K64" s="6"/>
      <c r="L64" s="6"/>
      <c r="M64" s="4" t="s">
        <v>191</v>
      </c>
      <c r="N64" s="39" t="s">
        <v>1988</v>
      </c>
      <c r="O64" s="4" t="str">
        <f t="shared" si="1"/>
        <v>_6724</v>
      </c>
      <c r="Q64" s="39" t="s">
        <v>1916</v>
      </c>
      <c r="R64" s="25" t="s">
        <v>1916</v>
      </c>
      <c r="S64" s="4" t="s">
        <v>1916</v>
      </c>
      <c r="T64" s="4" t="s">
        <v>1916</v>
      </c>
      <c r="U64" s="4" t="s">
        <v>1916</v>
      </c>
      <c r="W64" s="34" t="s">
        <v>1988</v>
      </c>
    </row>
    <row r="65" spans="1:23" x14ac:dyDescent="0.3">
      <c r="A65" s="31" t="s">
        <v>1560</v>
      </c>
      <c r="B65" s="32" t="s">
        <v>1559</v>
      </c>
      <c r="C65" s="32" t="s">
        <v>1561</v>
      </c>
      <c r="E65" s="50" t="s">
        <v>1560</v>
      </c>
      <c r="F65" s="50" t="s">
        <v>1559</v>
      </c>
      <c r="G65" s="50" t="s">
        <v>1561</v>
      </c>
      <c r="H65" s="4" t="str">
        <f t="shared" si="0"/>
        <v/>
      </c>
      <c r="I65" s="6"/>
      <c r="J65" s="6"/>
      <c r="K65" s="6"/>
      <c r="L65" s="6"/>
      <c r="M65" s="4" t="s">
        <v>191</v>
      </c>
      <c r="N65" s="39" t="s">
        <v>2272</v>
      </c>
      <c r="O65" s="4" t="str">
        <f t="shared" si="1"/>
        <v>_6725</v>
      </c>
      <c r="Q65" s="39" t="s">
        <v>1988</v>
      </c>
      <c r="R65" s="6" t="s">
        <v>1988</v>
      </c>
      <c r="S65" s="4" t="s">
        <v>1988</v>
      </c>
      <c r="T65" s="4" t="s">
        <v>1988</v>
      </c>
      <c r="U65" s="4" t="s">
        <v>1988</v>
      </c>
      <c r="W65" s="31" t="s">
        <v>2272</v>
      </c>
    </row>
    <row r="66" spans="1:23" x14ac:dyDescent="0.3">
      <c r="A66" s="27" t="s">
        <v>1954</v>
      </c>
      <c r="B66" s="28" t="s">
        <v>1953</v>
      </c>
      <c r="C66" s="28" t="s">
        <v>1955</v>
      </c>
      <c r="E66" s="50" t="s">
        <v>1954</v>
      </c>
      <c r="F66" s="50" t="s">
        <v>1953</v>
      </c>
      <c r="G66" s="50" t="s">
        <v>1955</v>
      </c>
      <c r="H66" s="4" t="str">
        <f t="shared" ref="H66:H129" si="2">IF(C66=G66,"","XX")</f>
        <v/>
      </c>
      <c r="M66" s="4" t="s">
        <v>191</v>
      </c>
      <c r="N66" s="39" t="s">
        <v>1444</v>
      </c>
      <c r="O66" s="4" t="str">
        <f t="shared" ref="O66:O93" si="3">CONCATENATE(M66,N66)</f>
        <v>_6726</v>
      </c>
      <c r="Q66" s="39" t="s">
        <v>2272</v>
      </c>
      <c r="R66" s="25" t="s">
        <v>2272</v>
      </c>
      <c r="S66" s="4" t="s">
        <v>2272</v>
      </c>
      <c r="T66" s="4" t="s">
        <v>2272</v>
      </c>
      <c r="U66" s="4" t="s">
        <v>2272</v>
      </c>
      <c r="W66" s="31" t="s">
        <v>1444</v>
      </c>
    </row>
    <row r="67" spans="1:23" x14ac:dyDescent="0.3">
      <c r="A67" s="4" t="s">
        <v>1954</v>
      </c>
      <c r="B67" s="33" t="s">
        <v>1960</v>
      </c>
      <c r="C67" s="33" t="s">
        <v>1961</v>
      </c>
      <c r="E67" s="50" t="s">
        <v>1954</v>
      </c>
      <c r="F67" s="50" t="s">
        <v>1960</v>
      </c>
      <c r="G67" s="50" t="s">
        <v>1961</v>
      </c>
      <c r="H67" s="4" t="str">
        <f t="shared" si="2"/>
        <v/>
      </c>
      <c r="M67" s="4" t="s">
        <v>191</v>
      </c>
      <c r="N67" s="39" t="s">
        <v>1438</v>
      </c>
      <c r="O67" s="4" t="str">
        <f t="shared" si="3"/>
        <v>_6727</v>
      </c>
      <c r="Q67" s="39" t="s">
        <v>1444</v>
      </c>
      <c r="R67" s="6" t="s">
        <v>1444</v>
      </c>
      <c r="S67" s="4" t="s">
        <v>1444</v>
      </c>
      <c r="T67" s="4" t="s">
        <v>1444</v>
      </c>
      <c r="U67" s="4" t="s">
        <v>1444</v>
      </c>
      <c r="W67" s="6" t="s">
        <v>1438</v>
      </c>
    </row>
    <row r="68" spans="1:23" x14ac:dyDescent="0.3">
      <c r="A68" s="27" t="s">
        <v>1663</v>
      </c>
      <c r="B68" s="28" t="s">
        <v>1662</v>
      </c>
      <c r="C68" s="28" t="s">
        <v>1664</v>
      </c>
      <c r="E68" s="50" t="s">
        <v>1663</v>
      </c>
      <c r="F68" s="50" t="s">
        <v>1662</v>
      </c>
      <c r="G68" s="50" t="s">
        <v>1664</v>
      </c>
      <c r="H68" s="4" t="str">
        <f t="shared" si="2"/>
        <v/>
      </c>
      <c r="M68" s="4" t="s">
        <v>191</v>
      </c>
      <c r="N68" s="39" t="s">
        <v>2313</v>
      </c>
      <c r="O68" s="4" t="str">
        <f t="shared" si="3"/>
        <v>_6728</v>
      </c>
      <c r="Q68" s="39" t="s">
        <v>1438</v>
      </c>
      <c r="R68" s="25" t="s">
        <v>1438</v>
      </c>
      <c r="S68" s="4" t="s">
        <v>1438</v>
      </c>
      <c r="T68" s="4" t="s">
        <v>1438</v>
      </c>
      <c r="U68" s="4" t="s">
        <v>1438</v>
      </c>
      <c r="W68" s="31" t="s">
        <v>2313</v>
      </c>
    </row>
    <row r="69" spans="1:23" x14ac:dyDescent="0.3">
      <c r="A69" s="4" t="s">
        <v>1663</v>
      </c>
      <c r="B69" s="33" t="s">
        <v>1669</v>
      </c>
      <c r="C69" s="33" t="s">
        <v>1670</v>
      </c>
      <c r="E69" s="50" t="s">
        <v>1663</v>
      </c>
      <c r="F69" s="50" t="s">
        <v>1669</v>
      </c>
      <c r="G69" s="50" t="s">
        <v>1670</v>
      </c>
      <c r="H69" s="4" t="str">
        <f t="shared" si="2"/>
        <v/>
      </c>
      <c r="M69" s="4" t="s">
        <v>191</v>
      </c>
      <c r="N69" s="39" t="s">
        <v>1817</v>
      </c>
      <c r="O69" s="4" t="str">
        <f t="shared" si="3"/>
        <v>_6729</v>
      </c>
      <c r="Q69" s="39" t="s">
        <v>2313</v>
      </c>
      <c r="R69" s="6" t="s">
        <v>2313</v>
      </c>
      <c r="S69" s="4" t="s">
        <v>2313</v>
      </c>
      <c r="T69" s="4" t="s">
        <v>2313</v>
      </c>
      <c r="U69" s="4" t="s">
        <v>2313</v>
      </c>
      <c r="W69" s="6" t="s">
        <v>1817</v>
      </c>
    </row>
    <row r="70" spans="1:23" x14ac:dyDescent="0.3">
      <c r="A70" s="4" t="s">
        <v>1663</v>
      </c>
      <c r="B70" s="33" t="s">
        <v>1673</v>
      </c>
      <c r="C70" s="33" t="s">
        <v>1674</v>
      </c>
      <c r="E70" s="50" t="s">
        <v>1663</v>
      </c>
      <c r="F70" s="50" t="s">
        <v>1673</v>
      </c>
      <c r="G70" s="50" t="s">
        <v>1674</v>
      </c>
      <c r="H70" s="4" t="str">
        <f t="shared" si="2"/>
        <v/>
      </c>
      <c r="M70" s="4" t="s">
        <v>191</v>
      </c>
      <c r="N70" s="39" t="s">
        <v>1581</v>
      </c>
      <c r="O70" s="4" t="str">
        <f t="shared" si="3"/>
        <v>_6730</v>
      </c>
      <c r="Q70" s="39" t="s">
        <v>1817</v>
      </c>
      <c r="R70" s="25" t="s">
        <v>1817</v>
      </c>
      <c r="S70" s="4" t="s">
        <v>1817</v>
      </c>
      <c r="T70" s="4" t="s">
        <v>1817</v>
      </c>
      <c r="U70" s="4" t="s">
        <v>1817</v>
      </c>
      <c r="W70" s="6" t="s">
        <v>1581</v>
      </c>
    </row>
    <row r="71" spans="1:23" x14ac:dyDescent="0.3">
      <c r="A71" s="29" t="s">
        <v>1663</v>
      </c>
      <c r="B71" s="30" t="s">
        <v>1676</v>
      </c>
      <c r="C71" s="30" t="s">
        <v>1677</v>
      </c>
      <c r="E71" s="50" t="s">
        <v>1663</v>
      </c>
      <c r="F71" s="50" t="s">
        <v>1676</v>
      </c>
      <c r="G71" s="50" t="s">
        <v>1677</v>
      </c>
      <c r="H71" s="4" t="str">
        <f t="shared" si="2"/>
        <v/>
      </c>
      <c r="M71" s="4" t="s">
        <v>191</v>
      </c>
      <c r="N71" s="39" t="s">
        <v>2297</v>
      </c>
      <c r="O71" s="4" t="str">
        <f t="shared" si="3"/>
        <v>_6731</v>
      </c>
      <c r="Q71" s="39" t="s">
        <v>1581</v>
      </c>
      <c r="R71" s="6" t="s">
        <v>1581</v>
      </c>
      <c r="S71" s="4" t="s">
        <v>1581</v>
      </c>
      <c r="T71" s="4" t="s">
        <v>1581</v>
      </c>
      <c r="U71" s="4" t="s">
        <v>1581</v>
      </c>
      <c r="W71" s="34" t="s">
        <v>2297</v>
      </c>
    </row>
    <row r="72" spans="1:23" x14ac:dyDescent="0.3">
      <c r="A72" s="27" t="s">
        <v>1884</v>
      </c>
      <c r="B72" s="28" t="s">
        <v>1883</v>
      </c>
      <c r="C72" s="28" t="s">
        <v>1886</v>
      </c>
      <c r="E72" s="50" t="s">
        <v>1884</v>
      </c>
      <c r="F72" s="50" t="s">
        <v>1883</v>
      </c>
      <c r="G72" s="50" t="s">
        <v>1886</v>
      </c>
      <c r="H72" s="4" t="str">
        <f t="shared" si="2"/>
        <v/>
      </c>
      <c r="M72" s="4" t="s">
        <v>191</v>
      </c>
      <c r="N72" s="39" t="s">
        <v>2002</v>
      </c>
      <c r="O72" s="4" t="str">
        <f t="shared" si="3"/>
        <v>_6732</v>
      </c>
      <c r="Q72" s="39" t="s">
        <v>2297</v>
      </c>
      <c r="R72" s="25" t="s">
        <v>2297</v>
      </c>
      <c r="S72" s="4" t="s">
        <v>2297</v>
      </c>
      <c r="T72" s="4" t="s">
        <v>2297</v>
      </c>
      <c r="U72" s="4" t="s">
        <v>2297</v>
      </c>
      <c r="W72" s="31" t="s">
        <v>2002</v>
      </c>
    </row>
    <row r="73" spans="1:23" x14ac:dyDescent="0.3">
      <c r="A73" s="4" t="s">
        <v>1884</v>
      </c>
      <c r="B73" s="33" t="s">
        <v>1891</v>
      </c>
      <c r="C73" s="33" t="s">
        <v>1892</v>
      </c>
      <c r="E73" s="50" t="s">
        <v>1884</v>
      </c>
      <c r="F73" s="50" t="s">
        <v>1891</v>
      </c>
      <c r="G73" s="50" t="s">
        <v>1892</v>
      </c>
      <c r="H73" s="4" t="str">
        <f t="shared" si="2"/>
        <v/>
      </c>
      <c r="M73" s="4" t="s">
        <v>191</v>
      </c>
      <c r="N73" s="39" t="s">
        <v>2156</v>
      </c>
      <c r="O73" s="4" t="str">
        <f t="shared" si="3"/>
        <v>_6733</v>
      </c>
      <c r="Q73" s="39" t="s">
        <v>2002</v>
      </c>
      <c r="R73" s="6" t="s">
        <v>2002</v>
      </c>
      <c r="S73" s="4" t="s">
        <v>2002</v>
      </c>
      <c r="T73" s="4" t="s">
        <v>2002</v>
      </c>
      <c r="U73" s="4" t="s">
        <v>2002</v>
      </c>
      <c r="W73" s="6" t="s">
        <v>2156</v>
      </c>
    </row>
    <row r="74" spans="1:23" x14ac:dyDescent="0.3">
      <c r="A74" s="27" t="s">
        <v>1689</v>
      </c>
      <c r="B74" s="28" t="s">
        <v>1688</v>
      </c>
      <c r="C74" s="28" t="s">
        <v>1690</v>
      </c>
      <c r="E74" s="50" t="s">
        <v>1689</v>
      </c>
      <c r="F74" s="50" t="s">
        <v>1688</v>
      </c>
      <c r="G74" s="50" t="s">
        <v>1690</v>
      </c>
      <c r="H74" s="4" t="str">
        <f t="shared" si="2"/>
        <v/>
      </c>
      <c r="M74" s="4" t="s">
        <v>191</v>
      </c>
      <c r="N74" s="39" t="s">
        <v>1419</v>
      </c>
      <c r="O74" s="4" t="str">
        <f t="shared" si="3"/>
        <v>_6734</v>
      </c>
      <c r="Q74" s="39" t="s">
        <v>2156</v>
      </c>
      <c r="R74" s="25" t="s">
        <v>2156</v>
      </c>
      <c r="S74" s="4" t="s">
        <v>2156</v>
      </c>
      <c r="T74" s="4" t="s">
        <v>2156</v>
      </c>
      <c r="U74" s="4" t="s">
        <v>2156</v>
      </c>
      <c r="W74" s="31" t="s">
        <v>1419</v>
      </c>
    </row>
    <row r="75" spans="1:23" x14ac:dyDescent="0.3">
      <c r="A75" s="4" t="s">
        <v>1689</v>
      </c>
      <c r="B75" s="33" t="s">
        <v>1695</v>
      </c>
      <c r="C75" s="33" t="s">
        <v>1696</v>
      </c>
      <c r="E75" s="50" t="s">
        <v>1689</v>
      </c>
      <c r="F75" s="50" t="s">
        <v>1695</v>
      </c>
      <c r="G75" s="50" t="s">
        <v>1696</v>
      </c>
      <c r="H75" s="4" t="str">
        <f t="shared" si="2"/>
        <v/>
      </c>
      <c r="M75" s="4" t="s">
        <v>191</v>
      </c>
      <c r="N75" s="39" t="s">
        <v>1469</v>
      </c>
      <c r="O75" s="4" t="str">
        <f t="shared" si="3"/>
        <v>_6735</v>
      </c>
      <c r="Q75" s="39" t="s">
        <v>1419</v>
      </c>
      <c r="R75" s="6" t="s">
        <v>1419</v>
      </c>
      <c r="S75" s="4" t="s">
        <v>1419</v>
      </c>
      <c r="T75" s="4" t="s">
        <v>1419</v>
      </c>
      <c r="U75" s="4" t="s">
        <v>1419</v>
      </c>
      <c r="W75" s="6" t="s">
        <v>1469</v>
      </c>
    </row>
    <row r="76" spans="1:23" x14ac:dyDescent="0.3">
      <c r="A76" s="4" t="s">
        <v>1689</v>
      </c>
      <c r="B76" s="33" t="s">
        <v>1698</v>
      </c>
      <c r="C76" s="33" t="s">
        <v>1699</v>
      </c>
      <c r="E76" s="50" t="s">
        <v>1689</v>
      </c>
      <c r="F76" s="50" t="s">
        <v>1698</v>
      </c>
      <c r="G76" s="50" t="s">
        <v>1699</v>
      </c>
      <c r="H76" s="4" t="str">
        <f t="shared" si="2"/>
        <v/>
      </c>
      <c r="M76" s="4" t="s">
        <v>191</v>
      </c>
      <c r="N76" s="39" t="s">
        <v>1451</v>
      </c>
      <c r="O76" s="4" t="str">
        <f t="shared" si="3"/>
        <v>_6736</v>
      </c>
      <c r="Q76" s="39" t="s">
        <v>1469</v>
      </c>
      <c r="R76" s="25" t="s">
        <v>1469</v>
      </c>
      <c r="S76" s="4" t="s">
        <v>1469</v>
      </c>
      <c r="T76" s="4" t="s">
        <v>1469</v>
      </c>
      <c r="U76" s="4" t="s">
        <v>1469</v>
      </c>
      <c r="W76" s="6" t="s">
        <v>1451</v>
      </c>
    </row>
    <row r="77" spans="1:23" x14ac:dyDescent="0.3">
      <c r="A77" s="4" t="s">
        <v>1689</v>
      </c>
      <c r="B77" s="33" t="s">
        <v>1702</v>
      </c>
      <c r="C77" s="33" t="s">
        <v>1703</v>
      </c>
      <c r="E77" s="50" t="s">
        <v>1689</v>
      </c>
      <c r="F77" s="50" t="s">
        <v>1702</v>
      </c>
      <c r="G77" s="50" t="s">
        <v>1703</v>
      </c>
      <c r="H77" s="4" t="str">
        <f t="shared" si="2"/>
        <v/>
      </c>
      <c r="M77" s="4" t="s">
        <v>191</v>
      </c>
      <c r="N77" s="39" t="s">
        <v>1772</v>
      </c>
      <c r="O77" s="4" t="str">
        <f t="shared" si="3"/>
        <v>_6737</v>
      </c>
      <c r="Q77" s="39" t="s">
        <v>1451</v>
      </c>
      <c r="R77" s="6" t="s">
        <v>1451</v>
      </c>
      <c r="S77" s="4" t="s">
        <v>1451</v>
      </c>
      <c r="T77" s="4" t="s">
        <v>1451</v>
      </c>
      <c r="U77" s="4" t="s">
        <v>1451</v>
      </c>
      <c r="W77" s="6" t="s">
        <v>1772</v>
      </c>
    </row>
    <row r="78" spans="1:23" x14ac:dyDescent="0.3">
      <c r="A78" s="4" t="s">
        <v>1689</v>
      </c>
      <c r="B78" s="33" t="s">
        <v>1706</v>
      </c>
      <c r="C78" s="40" t="s">
        <v>1707</v>
      </c>
      <c r="E78" s="50" t="s">
        <v>1689</v>
      </c>
      <c r="F78" s="50" t="s">
        <v>1706</v>
      </c>
      <c r="G78" s="50" t="s">
        <v>1707</v>
      </c>
      <c r="H78" s="4" t="str">
        <f t="shared" si="2"/>
        <v/>
      </c>
      <c r="M78" s="4" t="s">
        <v>191</v>
      </c>
      <c r="N78" s="39" t="s">
        <v>1923</v>
      </c>
      <c r="O78" s="4" t="str">
        <f t="shared" si="3"/>
        <v>_6741</v>
      </c>
      <c r="Q78" s="39" t="s">
        <v>1772</v>
      </c>
      <c r="R78" s="25" t="s">
        <v>1772</v>
      </c>
      <c r="S78" s="4" t="s">
        <v>1772</v>
      </c>
      <c r="T78" s="4" t="s">
        <v>1772</v>
      </c>
      <c r="U78" s="4" t="s">
        <v>1772</v>
      </c>
      <c r="W78" s="6" t="s">
        <v>1923</v>
      </c>
    </row>
    <row r="79" spans="1:23" x14ac:dyDescent="0.3">
      <c r="A79" s="27" t="s">
        <v>1794</v>
      </c>
      <c r="B79" s="28" t="s">
        <v>1793</v>
      </c>
      <c r="C79" s="28" t="s">
        <v>1795</v>
      </c>
      <c r="E79" s="50" t="s">
        <v>1794</v>
      </c>
      <c r="F79" s="50" t="s">
        <v>1793</v>
      </c>
      <c r="G79" s="50" t="s">
        <v>1795</v>
      </c>
      <c r="H79" s="4" t="str">
        <f t="shared" si="2"/>
        <v/>
      </c>
      <c r="M79" s="4" t="s">
        <v>191</v>
      </c>
      <c r="N79" s="41" t="s">
        <v>1567</v>
      </c>
      <c r="O79" s="4" t="str">
        <f t="shared" si="3"/>
        <v>_6797</v>
      </c>
      <c r="R79" s="39" t="s">
        <v>1923</v>
      </c>
      <c r="S79" s="4" t="s">
        <v>1923</v>
      </c>
      <c r="T79" s="4" t="s">
        <v>1923</v>
      </c>
      <c r="U79" s="4" t="s">
        <v>1923</v>
      </c>
      <c r="W79" s="31" t="s">
        <v>1567</v>
      </c>
    </row>
    <row r="80" spans="1:23" x14ac:dyDescent="0.3">
      <c r="A80" s="4" t="s">
        <v>1794</v>
      </c>
      <c r="B80" s="33" t="s">
        <v>1800</v>
      </c>
      <c r="C80" s="33" t="s">
        <v>1801</v>
      </c>
      <c r="E80" s="50" t="s">
        <v>1794</v>
      </c>
      <c r="F80" s="50" t="s">
        <v>1800</v>
      </c>
      <c r="G80" s="50" t="s">
        <v>1801</v>
      </c>
      <c r="H80" s="4" t="str">
        <f t="shared" si="2"/>
        <v/>
      </c>
      <c r="M80" s="4" t="s">
        <v>191</v>
      </c>
      <c r="N80" s="41" t="s">
        <v>1936</v>
      </c>
      <c r="O80" s="4" t="str">
        <f t="shared" si="3"/>
        <v>_6798</v>
      </c>
      <c r="R80" s="39" t="s">
        <v>1567</v>
      </c>
      <c r="S80" s="4" t="s">
        <v>1567</v>
      </c>
      <c r="T80" s="4" t="s">
        <v>1567</v>
      </c>
      <c r="U80" s="4" t="s">
        <v>1567</v>
      </c>
      <c r="W80" s="6" t="s">
        <v>1936</v>
      </c>
    </row>
    <row r="81" spans="1:23" x14ac:dyDescent="0.3">
      <c r="A81" s="4" t="s">
        <v>1794</v>
      </c>
      <c r="B81" s="33" t="s">
        <v>1804</v>
      </c>
      <c r="C81" s="33" t="s">
        <v>1805</v>
      </c>
      <c r="E81" s="50" t="s">
        <v>1794</v>
      </c>
      <c r="F81" s="50" t="s">
        <v>1804</v>
      </c>
      <c r="G81" s="50" t="s">
        <v>1805</v>
      </c>
      <c r="H81" s="4" t="str">
        <f t="shared" si="2"/>
        <v/>
      </c>
      <c r="M81" s="4" t="s">
        <v>191</v>
      </c>
      <c r="N81" s="41" t="s">
        <v>1711</v>
      </c>
      <c r="O81" s="4" t="str">
        <f t="shared" si="3"/>
        <v>_6799</v>
      </c>
      <c r="R81" s="39" t="s">
        <v>1936</v>
      </c>
      <c r="S81" s="4" t="s">
        <v>1936</v>
      </c>
      <c r="T81" s="4" t="s">
        <v>1936</v>
      </c>
      <c r="U81" s="4" t="s">
        <v>1936</v>
      </c>
      <c r="W81" s="6" t="s">
        <v>1711</v>
      </c>
    </row>
    <row r="82" spans="1:23" x14ac:dyDescent="0.3">
      <c r="A82" s="4" t="s">
        <v>1794</v>
      </c>
      <c r="B82" s="33" t="s">
        <v>1808</v>
      </c>
      <c r="C82" s="33" t="s">
        <v>1809</v>
      </c>
      <c r="E82" s="50" t="s">
        <v>1794</v>
      </c>
      <c r="F82" s="50" t="s">
        <v>1808</v>
      </c>
      <c r="G82" s="50" t="s">
        <v>1809</v>
      </c>
      <c r="H82" s="4" t="str">
        <f t="shared" si="2"/>
        <v/>
      </c>
      <c r="M82" s="4" t="s">
        <v>191</v>
      </c>
      <c r="N82" s="41" t="s">
        <v>1964</v>
      </c>
      <c r="O82" s="4" t="str">
        <f t="shared" si="3"/>
        <v>_6800</v>
      </c>
      <c r="R82" s="39" t="s">
        <v>1711</v>
      </c>
      <c r="S82" s="4" t="s">
        <v>1711</v>
      </c>
      <c r="T82" s="4" t="s">
        <v>1711</v>
      </c>
      <c r="U82" s="4" t="s">
        <v>1711</v>
      </c>
      <c r="W82" s="6" t="s">
        <v>1964</v>
      </c>
    </row>
    <row r="83" spans="1:23" x14ac:dyDescent="0.3">
      <c r="A83" s="29" t="s">
        <v>1794</v>
      </c>
      <c r="B83" s="30" t="s">
        <v>1812</v>
      </c>
      <c r="C83" s="30" t="s">
        <v>1813</v>
      </c>
      <c r="E83" s="50" t="s">
        <v>1794</v>
      </c>
      <c r="F83" s="50" t="s">
        <v>1812</v>
      </c>
      <c r="G83" s="50" t="s">
        <v>1813</v>
      </c>
      <c r="H83" s="4" t="str">
        <f t="shared" si="2"/>
        <v/>
      </c>
      <c r="M83" s="4" t="s">
        <v>191</v>
      </c>
      <c r="N83" s="41" t="s">
        <v>2085</v>
      </c>
      <c r="O83" s="4" t="str">
        <f t="shared" si="3"/>
        <v>_6801</v>
      </c>
      <c r="R83" s="39" t="s">
        <v>1964</v>
      </c>
      <c r="S83" s="4" t="s">
        <v>1964</v>
      </c>
      <c r="T83" s="4" t="s">
        <v>1964</v>
      </c>
      <c r="U83" s="4" t="s">
        <v>1964</v>
      </c>
      <c r="W83" s="34" t="s">
        <v>2085</v>
      </c>
    </row>
    <row r="84" spans="1:23" x14ac:dyDescent="0.3">
      <c r="A84" s="9" t="s">
        <v>1553</v>
      </c>
      <c r="B84" s="26" t="s">
        <v>1552</v>
      </c>
      <c r="C84" s="26" t="s">
        <v>1554</v>
      </c>
      <c r="E84" s="50" t="s">
        <v>1553</v>
      </c>
      <c r="F84" s="50" t="s">
        <v>1552</v>
      </c>
      <c r="G84" s="50" t="s">
        <v>1554</v>
      </c>
      <c r="H84" s="4" t="str">
        <f t="shared" si="2"/>
        <v/>
      </c>
      <c r="M84" s="4" t="s">
        <v>191</v>
      </c>
      <c r="N84" s="41" t="s">
        <v>1941</v>
      </c>
      <c r="O84" s="4" t="str">
        <f t="shared" si="3"/>
        <v>_6831</v>
      </c>
      <c r="R84" s="39" t="s">
        <v>2085</v>
      </c>
      <c r="S84" s="4" t="s">
        <v>2085</v>
      </c>
      <c r="T84" s="4" t="s">
        <v>2085</v>
      </c>
      <c r="U84" s="4" t="s">
        <v>2085</v>
      </c>
      <c r="W84" s="9" t="s">
        <v>1941</v>
      </c>
    </row>
    <row r="85" spans="1:23" x14ac:dyDescent="0.3">
      <c r="A85" s="9" t="s">
        <v>1574</v>
      </c>
      <c r="B85" s="26" t="s">
        <v>1573</v>
      </c>
      <c r="C85" s="26" t="s">
        <v>1575</v>
      </c>
      <c r="E85" s="50" t="s">
        <v>1574</v>
      </c>
      <c r="F85" s="50" t="s">
        <v>1573</v>
      </c>
      <c r="G85" s="50" t="s">
        <v>1575</v>
      </c>
      <c r="H85" s="4" t="str">
        <f t="shared" si="2"/>
        <v/>
      </c>
      <c r="M85" s="4" t="s">
        <v>191</v>
      </c>
      <c r="N85" s="41" t="s">
        <v>1427</v>
      </c>
      <c r="O85" s="4" t="str">
        <f t="shared" si="3"/>
        <v>_6832</v>
      </c>
      <c r="R85" s="39" t="s">
        <v>1941</v>
      </c>
      <c r="S85" s="4" t="s">
        <v>1941</v>
      </c>
      <c r="T85" s="4" t="s">
        <v>1941</v>
      </c>
      <c r="U85" s="4" t="s">
        <v>1941</v>
      </c>
      <c r="W85" s="9" t="s">
        <v>1427</v>
      </c>
    </row>
    <row r="86" spans="1:23" x14ac:dyDescent="0.3">
      <c r="A86" s="23" t="s">
        <v>1995</v>
      </c>
      <c r="B86" s="24" t="s">
        <v>1994</v>
      </c>
      <c r="C86" s="24" t="s">
        <v>1997</v>
      </c>
      <c r="E86" s="50" t="s">
        <v>1995</v>
      </c>
      <c r="F86" s="50" t="s">
        <v>1994</v>
      </c>
      <c r="G86" s="50" t="s">
        <v>1997</v>
      </c>
      <c r="H86" s="4" t="str">
        <f t="shared" si="2"/>
        <v/>
      </c>
      <c r="M86" s="4" t="s">
        <v>191</v>
      </c>
      <c r="N86" s="41" t="s">
        <v>1596</v>
      </c>
      <c r="O86" s="4" t="str">
        <f t="shared" si="3"/>
        <v>_6833</v>
      </c>
      <c r="R86" s="39" t="s">
        <v>1427</v>
      </c>
      <c r="S86" s="4" t="s">
        <v>1427</v>
      </c>
      <c r="T86" s="4" t="s">
        <v>1427</v>
      </c>
      <c r="U86" s="4" t="s">
        <v>1427</v>
      </c>
      <c r="W86" s="9" t="s">
        <v>1596</v>
      </c>
    </row>
    <row r="87" spans="1:23" x14ac:dyDescent="0.3">
      <c r="A87" s="27" t="s">
        <v>1904</v>
      </c>
      <c r="B87" s="28" t="s">
        <v>1903</v>
      </c>
      <c r="C87" s="28" t="s">
        <v>189</v>
      </c>
      <c r="E87" s="50" t="s">
        <v>1904</v>
      </c>
      <c r="F87" s="50" t="s">
        <v>1903</v>
      </c>
      <c r="G87" s="50" t="s">
        <v>189</v>
      </c>
      <c r="H87" s="4" t="str">
        <f t="shared" si="2"/>
        <v/>
      </c>
      <c r="M87" s="4" t="s">
        <v>191</v>
      </c>
      <c r="N87" s="41" t="s">
        <v>1460</v>
      </c>
      <c r="O87" s="4" t="str">
        <f t="shared" si="3"/>
        <v>_6843</v>
      </c>
      <c r="R87" s="39" t="s">
        <v>1596</v>
      </c>
      <c r="S87" s="4" t="s">
        <v>1596</v>
      </c>
      <c r="T87" s="4" t="s">
        <v>1596</v>
      </c>
      <c r="U87" s="4" t="s">
        <v>1596</v>
      </c>
      <c r="W87" s="31" t="s">
        <v>1460</v>
      </c>
    </row>
    <row r="88" spans="1:23" x14ac:dyDescent="0.3">
      <c r="A88" s="4" t="s">
        <v>1904</v>
      </c>
      <c r="B88" s="33" t="s">
        <v>1908</v>
      </c>
      <c r="C88" s="33" t="s">
        <v>1909</v>
      </c>
      <c r="E88" s="50" t="s">
        <v>1904</v>
      </c>
      <c r="F88" s="50" t="s">
        <v>1908</v>
      </c>
      <c r="G88" s="50" t="s">
        <v>1909</v>
      </c>
      <c r="H88" s="4" t="str">
        <f t="shared" si="2"/>
        <v/>
      </c>
      <c r="M88" s="4" t="s">
        <v>191</v>
      </c>
      <c r="N88" s="41" t="s">
        <v>1787</v>
      </c>
      <c r="O88" s="4" t="str">
        <f t="shared" si="3"/>
        <v>_6844</v>
      </c>
      <c r="R88" s="39" t="s">
        <v>1460</v>
      </c>
      <c r="S88" s="4" t="s">
        <v>1460</v>
      </c>
      <c r="T88" s="4" t="s">
        <v>1460</v>
      </c>
      <c r="U88" s="4" t="s">
        <v>1460</v>
      </c>
      <c r="W88" s="6" t="s">
        <v>1787</v>
      </c>
    </row>
    <row r="89" spans="1:23" x14ac:dyDescent="0.3">
      <c r="A89" s="29" t="s">
        <v>1904</v>
      </c>
      <c r="B89" s="30" t="s">
        <v>1912</v>
      </c>
      <c r="C89" s="30" t="s">
        <v>187</v>
      </c>
      <c r="E89" s="50" t="s">
        <v>1904</v>
      </c>
      <c r="F89" s="50" t="s">
        <v>1912</v>
      </c>
      <c r="G89" s="50" t="s">
        <v>187</v>
      </c>
      <c r="H89" s="4" t="str">
        <f t="shared" si="2"/>
        <v/>
      </c>
      <c r="M89" s="4" t="s">
        <v>191</v>
      </c>
      <c r="N89" s="41" t="s">
        <v>2280</v>
      </c>
      <c r="O89" s="4" t="str">
        <f t="shared" si="3"/>
        <v>_6845</v>
      </c>
      <c r="R89" s="39" t="s">
        <v>1787</v>
      </c>
      <c r="S89" s="4" t="s">
        <v>1787</v>
      </c>
      <c r="T89" s="4" t="s">
        <v>1787</v>
      </c>
      <c r="U89" s="4" t="s">
        <v>1787</v>
      </c>
      <c r="W89" s="34" t="s">
        <v>2280</v>
      </c>
    </row>
    <row r="90" spans="1:23" x14ac:dyDescent="0.3">
      <c r="A90" s="4" t="s">
        <v>2034</v>
      </c>
      <c r="B90" s="33" t="s">
        <v>2033</v>
      </c>
      <c r="C90" s="33" t="s">
        <v>2035</v>
      </c>
      <c r="E90" s="50" t="s">
        <v>2034</v>
      </c>
      <c r="F90" s="50" t="s">
        <v>2033</v>
      </c>
      <c r="G90" s="50" t="s">
        <v>2035</v>
      </c>
      <c r="H90" s="4" t="str">
        <f t="shared" si="2"/>
        <v/>
      </c>
      <c r="M90" s="4" t="s">
        <v>191</v>
      </c>
      <c r="N90" s="41" t="s">
        <v>1929</v>
      </c>
      <c r="O90" s="4" t="str">
        <f t="shared" si="3"/>
        <v>_6846</v>
      </c>
      <c r="R90" s="39" t="s">
        <v>2280</v>
      </c>
      <c r="S90" s="4" t="s">
        <v>2280</v>
      </c>
      <c r="T90" s="4" t="s">
        <v>2280</v>
      </c>
      <c r="U90" s="4" t="s">
        <v>2280</v>
      </c>
      <c r="W90" s="6" t="s">
        <v>1929</v>
      </c>
    </row>
    <row r="91" spans="1:23" x14ac:dyDescent="0.3">
      <c r="A91" s="4" t="s">
        <v>2034</v>
      </c>
      <c r="B91" s="33" t="s">
        <v>2039</v>
      </c>
      <c r="C91" s="33" t="s">
        <v>2040</v>
      </c>
      <c r="E91" s="50" t="s">
        <v>2034</v>
      </c>
      <c r="F91" s="50" t="s">
        <v>2039</v>
      </c>
      <c r="G91" s="50" t="s">
        <v>2040</v>
      </c>
      <c r="H91" s="4" t="str">
        <f t="shared" si="2"/>
        <v/>
      </c>
      <c r="M91" s="4" t="s">
        <v>191</v>
      </c>
      <c r="N91" s="41" t="s">
        <v>2343</v>
      </c>
      <c r="O91" s="4" t="str">
        <f t="shared" si="3"/>
        <v>_6847</v>
      </c>
      <c r="R91" s="39" t="s">
        <v>1929</v>
      </c>
      <c r="S91" s="4" t="s">
        <v>1929</v>
      </c>
      <c r="T91" s="4" t="s">
        <v>1929</v>
      </c>
      <c r="U91" s="4" t="s">
        <v>1929</v>
      </c>
      <c r="W91" s="6" t="s">
        <v>2343</v>
      </c>
    </row>
    <row r="92" spans="1:23" x14ac:dyDescent="0.3">
      <c r="A92" s="27" t="s">
        <v>1736</v>
      </c>
      <c r="B92" s="28" t="s">
        <v>1735</v>
      </c>
      <c r="C92" s="28" t="s">
        <v>1737</v>
      </c>
      <c r="E92" s="50" t="s">
        <v>1736</v>
      </c>
      <c r="F92" s="50" t="s">
        <v>1735</v>
      </c>
      <c r="G92" s="50" t="s">
        <v>1737</v>
      </c>
      <c r="H92" s="4" t="str">
        <f t="shared" si="2"/>
        <v/>
      </c>
      <c r="M92" s="4" t="s">
        <v>191</v>
      </c>
      <c r="N92" s="41" t="s">
        <v>1750</v>
      </c>
      <c r="O92" s="4" t="str">
        <f t="shared" si="3"/>
        <v>_6946</v>
      </c>
      <c r="R92" s="39" t="s">
        <v>2343</v>
      </c>
      <c r="S92" s="4" t="s">
        <v>2343</v>
      </c>
      <c r="T92" s="4" t="s">
        <v>2343</v>
      </c>
      <c r="U92" s="4" t="s">
        <v>2343</v>
      </c>
      <c r="W92" s="47" t="s">
        <v>1750</v>
      </c>
    </row>
    <row r="93" spans="1:23" x14ac:dyDescent="0.3">
      <c r="A93" s="4" t="s">
        <v>1736</v>
      </c>
      <c r="B93" s="33" t="s">
        <v>1742</v>
      </c>
      <c r="C93" s="33" t="s">
        <v>1743</v>
      </c>
      <c r="E93" s="50" t="s">
        <v>1736</v>
      </c>
      <c r="F93" s="50" t="s">
        <v>1742</v>
      </c>
      <c r="G93" s="50" t="s">
        <v>1743</v>
      </c>
      <c r="H93" s="4" t="str">
        <f t="shared" si="2"/>
        <v/>
      </c>
      <c r="M93" s="4" t="s">
        <v>191</v>
      </c>
      <c r="N93" s="4" t="s">
        <v>2445</v>
      </c>
      <c r="O93" s="4" t="str">
        <f t="shared" si="3"/>
        <v>_7029</v>
      </c>
      <c r="T93" s="4" t="s">
        <v>1750</v>
      </c>
      <c r="U93" s="4" t="s">
        <v>1750</v>
      </c>
      <c r="W93" s="56" t="s">
        <v>2445</v>
      </c>
    </row>
    <row r="94" spans="1:23" x14ac:dyDescent="0.3">
      <c r="A94" s="29" t="s">
        <v>1736</v>
      </c>
      <c r="B94" s="30" t="s">
        <v>1746</v>
      </c>
      <c r="C94" s="30" t="s">
        <v>185</v>
      </c>
      <c r="E94" s="50" t="s">
        <v>1736</v>
      </c>
      <c r="F94" s="50" t="s">
        <v>1746</v>
      </c>
      <c r="G94" s="50" t="s">
        <v>185</v>
      </c>
      <c r="H94" s="4" t="str">
        <f t="shared" si="2"/>
        <v/>
      </c>
      <c r="W94"/>
    </row>
    <row r="95" spans="1:23" x14ac:dyDescent="0.3">
      <c r="A95" s="31" t="s">
        <v>1613</v>
      </c>
      <c r="B95" s="32" t="s">
        <v>1612</v>
      </c>
      <c r="C95" s="32" t="s">
        <v>1614</v>
      </c>
      <c r="E95" s="50" t="s">
        <v>1613</v>
      </c>
      <c r="F95" s="50" t="s">
        <v>1612</v>
      </c>
      <c r="G95" s="50" t="s">
        <v>1614</v>
      </c>
      <c r="H95" s="4" t="str">
        <f t="shared" si="2"/>
        <v/>
      </c>
      <c r="W95"/>
    </row>
    <row r="96" spans="1:23" x14ac:dyDescent="0.3">
      <c r="A96" s="34" t="s">
        <v>1613</v>
      </c>
      <c r="B96" s="35" t="s">
        <v>1619</v>
      </c>
      <c r="C96" s="35" t="s">
        <v>1620</v>
      </c>
      <c r="E96" s="50" t="s">
        <v>1613</v>
      </c>
      <c r="F96" s="50" t="s">
        <v>1619</v>
      </c>
      <c r="G96" s="50" t="s">
        <v>1620</v>
      </c>
      <c r="H96" s="4" t="str">
        <f t="shared" si="2"/>
        <v/>
      </c>
      <c r="W96"/>
    </row>
    <row r="97" spans="1:23" x14ac:dyDescent="0.3">
      <c r="A97" s="31" t="s">
        <v>1624</v>
      </c>
      <c r="B97" s="32" t="s">
        <v>1623</v>
      </c>
      <c r="C97" s="32" t="s">
        <v>1625</v>
      </c>
      <c r="E97" s="50" t="s">
        <v>1624</v>
      </c>
      <c r="F97" s="50" t="s">
        <v>1623</v>
      </c>
      <c r="G97" s="50" t="s">
        <v>1625</v>
      </c>
      <c r="H97" s="4" t="str">
        <f t="shared" si="2"/>
        <v/>
      </c>
      <c r="W97"/>
    </row>
    <row r="98" spans="1:23" x14ac:dyDescent="0.3">
      <c r="A98" s="6" t="s">
        <v>1624</v>
      </c>
      <c r="B98" s="22" t="s">
        <v>1629</v>
      </c>
      <c r="C98" s="22" t="s">
        <v>1630</v>
      </c>
      <c r="E98" s="50" t="s">
        <v>1624</v>
      </c>
      <c r="F98" s="50" t="s">
        <v>1629</v>
      </c>
      <c r="G98" s="50" t="s">
        <v>1630</v>
      </c>
      <c r="H98" s="4" t="str">
        <f t="shared" si="2"/>
        <v/>
      </c>
      <c r="W98"/>
    </row>
    <row r="99" spans="1:23" x14ac:dyDescent="0.3">
      <c r="A99" s="34" t="s">
        <v>1624</v>
      </c>
      <c r="B99" s="35" t="s">
        <v>1633</v>
      </c>
      <c r="C99" s="35" t="s">
        <v>1634</v>
      </c>
      <c r="E99" s="50" t="s">
        <v>1624</v>
      </c>
      <c r="F99" s="50" t="s">
        <v>1633</v>
      </c>
      <c r="G99" s="50" t="s">
        <v>1634</v>
      </c>
      <c r="H99" s="4" t="str">
        <f t="shared" si="2"/>
        <v/>
      </c>
      <c r="W99"/>
    </row>
    <row r="100" spans="1:23" x14ac:dyDescent="0.3">
      <c r="A100" s="4" t="s">
        <v>1719</v>
      </c>
      <c r="B100" s="33" t="s">
        <v>1718</v>
      </c>
      <c r="C100" s="33" t="s">
        <v>1720</v>
      </c>
      <c r="E100" s="50" t="s">
        <v>1719</v>
      </c>
      <c r="F100" s="50" t="s">
        <v>1718</v>
      </c>
      <c r="G100" s="50" t="s">
        <v>1720</v>
      </c>
      <c r="H100" s="4" t="str">
        <f t="shared" si="2"/>
        <v/>
      </c>
      <c r="W100"/>
    </row>
    <row r="101" spans="1:23" x14ac:dyDescent="0.3">
      <c r="A101" s="27" t="s">
        <v>1840</v>
      </c>
      <c r="B101" s="28" t="s">
        <v>1839</v>
      </c>
      <c r="C101" s="28" t="s">
        <v>1841</v>
      </c>
      <c r="E101" s="50" t="s">
        <v>1840</v>
      </c>
      <c r="F101" s="50" t="s">
        <v>1839</v>
      </c>
      <c r="G101" s="50" t="s">
        <v>1841</v>
      </c>
      <c r="H101" s="4" t="str">
        <f t="shared" si="2"/>
        <v/>
      </c>
      <c r="W101"/>
    </row>
    <row r="102" spans="1:23" x14ac:dyDescent="0.3">
      <c r="A102" s="27" t="s">
        <v>2265</v>
      </c>
      <c r="B102" s="28" t="s">
        <v>2264</v>
      </c>
      <c r="C102" s="28" t="s">
        <v>2266</v>
      </c>
      <c r="E102" s="50" t="s">
        <v>2265</v>
      </c>
      <c r="F102" s="50" t="s">
        <v>2264</v>
      </c>
      <c r="G102" s="50" t="s">
        <v>2266</v>
      </c>
      <c r="H102" s="4" t="str">
        <f t="shared" si="2"/>
        <v/>
      </c>
      <c r="W102"/>
    </row>
    <row r="103" spans="1:23" x14ac:dyDescent="0.3">
      <c r="A103" s="27" t="s">
        <v>1681</v>
      </c>
      <c r="B103" s="28" t="s">
        <v>1680</v>
      </c>
      <c r="C103" s="28" t="s">
        <v>1682</v>
      </c>
      <c r="E103" s="50" t="s">
        <v>1681</v>
      </c>
      <c r="F103" s="50" t="s">
        <v>1680</v>
      </c>
      <c r="G103" s="50" t="s">
        <v>1682</v>
      </c>
      <c r="H103" s="4" t="str">
        <f t="shared" si="2"/>
        <v/>
      </c>
      <c r="W103"/>
    </row>
    <row r="104" spans="1:23" x14ac:dyDescent="0.3">
      <c r="A104" s="4" t="s">
        <v>1681</v>
      </c>
      <c r="B104" s="33" t="s">
        <v>1686</v>
      </c>
      <c r="C104" s="33" t="s">
        <v>705</v>
      </c>
      <c r="E104" s="50" t="s">
        <v>1681</v>
      </c>
      <c r="F104" s="50" t="s">
        <v>1686</v>
      </c>
      <c r="G104" s="50" t="s">
        <v>705</v>
      </c>
      <c r="H104" s="4" t="str">
        <f t="shared" si="2"/>
        <v/>
      </c>
      <c r="W104"/>
    </row>
    <row r="105" spans="1:23" x14ac:dyDescent="0.3">
      <c r="A105" s="27" t="s">
        <v>2138</v>
      </c>
      <c r="B105" s="28" t="s">
        <v>2137</v>
      </c>
      <c r="C105" s="28" t="s">
        <v>181</v>
      </c>
      <c r="E105" s="50" t="s">
        <v>2138</v>
      </c>
      <c r="F105" s="50" t="s">
        <v>2137</v>
      </c>
      <c r="G105" s="50" t="s">
        <v>181</v>
      </c>
      <c r="H105" s="4" t="str">
        <f t="shared" si="2"/>
        <v/>
      </c>
      <c r="W105"/>
    </row>
    <row r="106" spans="1:23" x14ac:dyDescent="0.3">
      <c r="A106" s="42" t="s">
        <v>2138</v>
      </c>
      <c r="B106" s="30" t="s">
        <v>2142</v>
      </c>
      <c r="C106" s="43" t="s">
        <v>2143</v>
      </c>
      <c r="E106" s="50" t="s">
        <v>2138</v>
      </c>
      <c r="F106" s="50" t="s">
        <v>2142</v>
      </c>
      <c r="G106" s="50" t="s">
        <v>2143</v>
      </c>
      <c r="H106" s="4" t="str">
        <f t="shared" si="2"/>
        <v/>
      </c>
      <c r="W106"/>
    </row>
    <row r="107" spans="1:23" x14ac:dyDescent="0.3">
      <c r="A107" s="4" t="s">
        <v>1831</v>
      </c>
      <c r="B107" s="33" t="s">
        <v>1830</v>
      </c>
      <c r="C107" s="28" t="s">
        <v>188</v>
      </c>
      <c r="E107" s="50" t="s">
        <v>1831</v>
      </c>
      <c r="F107" s="50" t="s">
        <v>1830</v>
      </c>
      <c r="G107" s="50" t="s">
        <v>188</v>
      </c>
      <c r="H107" s="4" t="str">
        <f t="shared" si="2"/>
        <v/>
      </c>
      <c r="W107"/>
    </row>
    <row r="108" spans="1:23" x14ac:dyDescent="0.3">
      <c r="A108" s="4" t="s">
        <v>1831</v>
      </c>
      <c r="B108" s="33" t="s">
        <v>1836</v>
      </c>
      <c r="C108" s="33" t="s">
        <v>1837</v>
      </c>
      <c r="E108" s="50" t="s">
        <v>1831</v>
      </c>
      <c r="F108" s="50" t="s">
        <v>1836</v>
      </c>
      <c r="G108" s="50" t="s">
        <v>1837</v>
      </c>
      <c r="H108" s="4" t="str">
        <f t="shared" si="2"/>
        <v/>
      </c>
      <c r="W108"/>
    </row>
    <row r="109" spans="1:23" x14ac:dyDescent="0.3">
      <c r="A109" s="34" t="s">
        <v>1831</v>
      </c>
      <c r="B109" s="35" t="s">
        <v>2367</v>
      </c>
      <c r="C109" s="35" t="s">
        <v>2427</v>
      </c>
      <c r="E109" s="13" t="s">
        <v>1831</v>
      </c>
      <c r="F109" s="12" t="s">
        <v>2367</v>
      </c>
      <c r="G109" s="13" t="s">
        <v>2427</v>
      </c>
      <c r="H109" s="4" t="str">
        <f t="shared" si="2"/>
        <v/>
      </c>
      <c r="W109"/>
    </row>
    <row r="110" spans="1:23" x14ac:dyDescent="0.3">
      <c r="A110" s="4" t="s">
        <v>2072</v>
      </c>
      <c r="B110" s="33" t="s">
        <v>2071</v>
      </c>
      <c r="C110" s="33" t="s">
        <v>2073</v>
      </c>
      <c r="E110" s="50" t="s">
        <v>2072</v>
      </c>
      <c r="F110" s="50" t="s">
        <v>2071</v>
      </c>
      <c r="G110" s="50" t="s">
        <v>2073</v>
      </c>
      <c r="H110" s="4" t="str">
        <f t="shared" si="2"/>
        <v/>
      </c>
      <c r="W110"/>
    </row>
    <row r="111" spans="1:23" x14ac:dyDescent="0.3">
      <c r="A111" s="6" t="s">
        <v>2072</v>
      </c>
      <c r="B111" s="22" t="s">
        <v>2077</v>
      </c>
      <c r="C111" s="22" t="s">
        <v>2078</v>
      </c>
      <c r="E111" s="50" t="s">
        <v>2072</v>
      </c>
      <c r="F111" s="50" t="s">
        <v>2077</v>
      </c>
      <c r="G111" s="50" t="s">
        <v>2078</v>
      </c>
      <c r="H111" s="4" t="str">
        <f t="shared" si="2"/>
        <v/>
      </c>
      <c r="W111"/>
    </row>
    <row r="112" spans="1:23" ht="15.75" customHeight="1" x14ac:dyDescent="0.3">
      <c r="A112" s="6" t="s">
        <v>2072</v>
      </c>
      <c r="B112" s="22" t="s">
        <v>2080</v>
      </c>
      <c r="C112" s="22" t="s">
        <v>2081</v>
      </c>
      <c r="E112" s="50" t="s">
        <v>2072</v>
      </c>
      <c r="F112" s="50" t="s">
        <v>2080</v>
      </c>
      <c r="G112" s="50" t="s">
        <v>2081</v>
      </c>
      <c r="H112" s="4" t="str">
        <f t="shared" si="2"/>
        <v/>
      </c>
      <c r="W112"/>
    </row>
    <row r="113" spans="1:23" x14ac:dyDescent="0.3">
      <c r="A113" s="27" t="s">
        <v>1845</v>
      </c>
      <c r="B113" s="28" t="s">
        <v>1844</v>
      </c>
      <c r="C113" s="28" t="s">
        <v>1846</v>
      </c>
      <c r="E113" s="50" t="s">
        <v>1845</v>
      </c>
      <c r="F113" s="50" t="s">
        <v>1844</v>
      </c>
      <c r="G113" s="50" t="s">
        <v>1846</v>
      </c>
      <c r="H113" s="4" t="str">
        <f t="shared" si="2"/>
        <v/>
      </c>
      <c r="W113"/>
    </row>
    <row r="114" spans="1:23" x14ac:dyDescent="0.3">
      <c r="A114" s="4" t="s">
        <v>1845</v>
      </c>
      <c r="B114" s="33" t="s">
        <v>1851</v>
      </c>
      <c r="C114" s="40" t="s">
        <v>697</v>
      </c>
      <c r="E114" s="50" t="s">
        <v>1845</v>
      </c>
      <c r="F114" s="50" t="s">
        <v>1851</v>
      </c>
      <c r="G114" s="50" t="s">
        <v>697</v>
      </c>
      <c r="H114" s="4" t="str">
        <f t="shared" si="2"/>
        <v/>
      </c>
      <c r="W114"/>
    </row>
    <row r="115" spans="1:23" x14ac:dyDescent="0.3">
      <c r="A115" s="4" t="s">
        <v>1845</v>
      </c>
      <c r="B115" s="33" t="s">
        <v>1854</v>
      </c>
      <c r="C115" s="40" t="s">
        <v>1855</v>
      </c>
      <c r="E115" s="50" t="s">
        <v>1845</v>
      </c>
      <c r="F115" s="50" t="s">
        <v>1854</v>
      </c>
      <c r="G115" s="50" t="s">
        <v>1855</v>
      </c>
      <c r="H115" s="4" t="str">
        <f t="shared" si="2"/>
        <v/>
      </c>
      <c r="W115"/>
    </row>
    <row r="116" spans="1:23" x14ac:dyDescent="0.3">
      <c r="A116" s="4" t="s">
        <v>1845</v>
      </c>
      <c r="B116" s="30" t="s">
        <v>1858</v>
      </c>
      <c r="C116" s="43" t="s">
        <v>1859</v>
      </c>
      <c r="E116" s="50" t="s">
        <v>1845</v>
      </c>
      <c r="F116" s="50" t="s">
        <v>1858</v>
      </c>
      <c r="G116" s="50" t="s">
        <v>1859</v>
      </c>
      <c r="H116" s="4" t="str">
        <f t="shared" si="2"/>
        <v/>
      </c>
      <c r="W116"/>
    </row>
    <row r="117" spans="1:23" x14ac:dyDescent="0.3">
      <c r="A117" s="29" t="s">
        <v>1948</v>
      </c>
      <c r="B117" s="24" t="s">
        <v>1947</v>
      </c>
      <c r="C117" s="24" t="s">
        <v>1949</v>
      </c>
      <c r="E117" s="50" t="s">
        <v>1948</v>
      </c>
      <c r="F117" s="50" t="s">
        <v>1947</v>
      </c>
      <c r="G117" s="50" t="s">
        <v>1949</v>
      </c>
      <c r="H117" s="4" t="str">
        <f t="shared" si="2"/>
        <v/>
      </c>
      <c r="W117"/>
    </row>
    <row r="118" spans="1:23" x14ac:dyDescent="0.3">
      <c r="A118" s="27" t="s">
        <v>2203</v>
      </c>
      <c r="B118" s="33" t="s">
        <v>2202</v>
      </c>
      <c r="C118" s="33" t="s">
        <v>2205</v>
      </c>
      <c r="E118" s="50" t="s">
        <v>2203</v>
      </c>
      <c r="F118" s="50" t="s">
        <v>2202</v>
      </c>
      <c r="G118" s="50" t="s">
        <v>2205</v>
      </c>
      <c r="H118" s="4" t="str">
        <f t="shared" si="2"/>
        <v/>
      </c>
      <c r="W118"/>
    </row>
    <row r="119" spans="1:23" x14ac:dyDescent="0.3">
      <c r="A119" s="27" t="s">
        <v>2147</v>
      </c>
      <c r="B119" s="28" t="s">
        <v>2146</v>
      </c>
      <c r="C119" s="28" t="s">
        <v>2148</v>
      </c>
      <c r="E119" s="50" t="s">
        <v>2147</v>
      </c>
      <c r="F119" s="50" t="s">
        <v>2146</v>
      </c>
      <c r="G119" s="50" t="s">
        <v>2148</v>
      </c>
      <c r="H119" s="4" t="str">
        <f t="shared" si="2"/>
        <v/>
      </c>
      <c r="W119"/>
    </row>
    <row r="120" spans="1:23" x14ac:dyDescent="0.3">
      <c r="A120" s="42" t="s">
        <v>2147</v>
      </c>
      <c r="B120" s="30" t="s">
        <v>2153</v>
      </c>
      <c r="C120" s="30" t="s">
        <v>2154</v>
      </c>
      <c r="E120" s="50" t="s">
        <v>2147</v>
      </c>
      <c r="F120" s="50" t="s">
        <v>2153</v>
      </c>
      <c r="G120" s="50" t="s">
        <v>2154</v>
      </c>
      <c r="H120" s="4" t="str">
        <f t="shared" si="2"/>
        <v/>
      </c>
      <c r="W120"/>
    </row>
    <row r="121" spans="1:23" x14ac:dyDescent="0.3">
      <c r="A121" s="23" t="s">
        <v>2012</v>
      </c>
      <c r="B121" s="24" t="s">
        <v>2011</v>
      </c>
      <c r="C121" s="24" t="s">
        <v>2013</v>
      </c>
      <c r="E121" s="50" t="s">
        <v>2012</v>
      </c>
      <c r="F121" s="50" t="s">
        <v>2011</v>
      </c>
      <c r="G121" s="50" t="s">
        <v>2013</v>
      </c>
      <c r="H121" s="4" t="str">
        <f t="shared" si="2"/>
        <v/>
      </c>
      <c r="W121"/>
    </row>
    <row r="122" spans="1:23" x14ac:dyDescent="0.3">
      <c r="A122" s="27" t="s">
        <v>2230</v>
      </c>
      <c r="B122" s="28" t="s">
        <v>2229</v>
      </c>
      <c r="C122" s="28" t="s">
        <v>186</v>
      </c>
      <c r="E122" s="50" t="s">
        <v>2230</v>
      </c>
      <c r="F122" s="50" t="s">
        <v>2229</v>
      </c>
      <c r="G122" s="50" t="s">
        <v>186</v>
      </c>
      <c r="H122" s="4" t="str">
        <f t="shared" si="2"/>
        <v/>
      </c>
      <c r="W122"/>
    </row>
    <row r="123" spans="1:23" x14ac:dyDescent="0.3">
      <c r="A123" s="4" t="s">
        <v>2230</v>
      </c>
      <c r="B123" s="33" t="s">
        <v>2235</v>
      </c>
      <c r="C123" s="33" t="s">
        <v>2236</v>
      </c>
      <c r="E123" s="50" t="s">
        <v>2230</v>
      </c>
      <c r="F123" s="50" t="s">
        <v>2235</v>
      </c>
      <c r="G123" s="50" t="s">
        <v>2236</v>
      </c>
      <c r="H123" s="4" t="str">
        <f t="shared" si="2"/>
        <v/>
      </c>
      <c r="W123"/>
    </row>
    <row r="124" spans="1:23" x14ac:dyDescent="0.3">
      <c r="A124" s="4" t="s">
        <v>2230</v>
      </c>
      <c r="B124" s="33" t="s">
        <v>2239</v>
      </c>
      <c r="C124" s="33" t="s">
        <v>2240</v>
      </c>
      <c r="E124" s="50" t="s">
        <v>2230</v>
      </c>
      <c r="F124" s="50" t="s">
        <v>2239</v>
      </c>
      <c r="G124" s="50" t="s">
        <v>2240</v>
      </c>
      <c r="H124" s="4" t="str">
        <f t="shared" si="2"/>
        <v/>
      </c>
      <c r="W124"/>
    </row>
    <row r="125" spans="1:23" x14ac:dyDescent="0.3">
      <c r="A125" s="4" t="s">
        <v>2230</v>
      </c>
      <c r="B125" s="33" t="s">
        <v>2243</v>
      </c>
      <c r="C125" s="33" t="s">
        <v>2244</v>
      </c>
      <c r="E125" s="50" t="s">
        <v>2230</v>
      </c>
      <c r="F125" s="50" t="s">
        <v>2243</v>
      </c>
      <c r="G125" s="50" t="s">
        <v>2244</v>
      </c>
      <c r="H125" s="4" t="str">
        <f t="shared" si="2"/>
        <v/>
      </c>
      <c r="W125"/>
    </row>
    <row r="126" spans="1:23" x14ac:dyDescent="0.3">
      <c r="A126" s="29" t="s">
        <v>2230</v>
      </c>
      <c r="B126" s="30" t="s">
        <v>2247</v>
      </c>
      <c r="C126" s="43" t="s">
        <v>2248</v>
      </c>
      <c r="E126" s="50" t="s">
        <v>2230</v>
      </c>
      <c r="F126" s="50" t="s">
        <v>2247</v>
      </c>
      <c r="G126" s="50" t="s">
        <v>2248</v>
      </c>
      <c r="H126" s="4" t="str">
        <f t="shared" si="2"/>
        <v/>
      </c>
      <c r="W126"/>
    </row>
    <row r="127" spans="1:23" x14ac:dyDescent="0.3">
      <c r="A127" s="44" t="s">
        <v>1977</v>
      </c>
      <c r="B127" s="28" t="s">
        <v>1976</v>
      </c>
      <c r="C127" s="45" t="s">
        <v>1978</v>
      </c>
      <c r="E127" s="50" t="s">
        <v>1977</v>
      </c>
      <c r="F127" s="50" t="s">
        <v>1976</v>
      </c>
      <c r="G127" s="50" t="s">
        <v>1978</v>
      </c>
      <c r="H127" s="4" t="str">
        <f t="shared" si="2"/>
        <v/>
      </c>
      <c r="W127"/>
    </row>
    <row r="128" spans="1:23" x14ac:dyDescent="0.3">
      <c r="A128" s="36" t="s">
        <v>1977</v>
      </c>
      <c r="B128" s="33" t="s">
        <v>1981</v>
      </c>
      <c r="C128" s="40" t="s">
        <v>1982</v>
      </c>
      <c r="E128" s="50" t="s">
        <v>1977</v>
      </c>
      <c r="F128" s="50" t="s">
        <v>1981</v>
      </c>
      <c r="G128" s="50" t="s">
        <v>1982</v>
      </c>
      <c r="H128" s="4" t="str">
        <f t="shared" si="2"/>
        <v/>
      </c>
      <c r="W128"/>
    </row>
    <row r="129" spans="1:23" x14ac:dyDescent="0.3">
      <c r="A129" s="42" t="s">
        <v>1977</v>
      </c>
      <c r="B129" s="30" t="s">
        <v>1984</v>
      </c>
      <c r="C129" s="43" t="s">
        <v>706</v>
      </c>
      <c r="E129" s="50" t="s">
        <v>1977</v>
      </c>
      <c r="F129" s="50" t="s">
        <v>1984</v>
      </c>
      <c r="G129" s="50" t="s">
        <v>706</v>
      </c>
      <c r="H129" s="4" t="str">
        <f t="shared" si="2"/>
        <v/>
      </c>
      <c r="W129"/>
    </row>
    <row r="130" spans="1:23" x14ac:dyDescent="0.3">
      <c r="A130" s="36" t="s">
        <v>1603</v>
      </c>
      <c r="B130" s="33" t="s">
        <v>1602</v>
      </c>
      <c r="C130" s="40" t="s">
        <v>711</v>
      </c>
      <c r="E130" s="50" t="s">
        <v>1603</v>
      </c>
      <c r="F130" s="50" t="s">
        <v>1602</v>
      </c>
      <c r="G130" s="50" t="s">
        <v>711</v>
      </c>
      <c r="H130" s="4" t="str">
        <f t="shared" ref="H130:H193" si="4">IF(C130=G130,"","XX")</f>
        <v/>
      </c>
      <c r="W130"/>
    </row>
    <row r="131" spans="1:23" x14ac:dyDescent="0.3">
      <c r="A131" s="34" t="s">
        <v>1603</v>
      </c>
      <c r="B131" s="35" t="s">
        <v>1608</v>
      </c>
      <c r="C131" s="35" t="s">
        <v>1609</v>
      </c>
      <c r="E131" s="50" t="s">
        <v>1603</v>
      </c>
      <c r="F131" s="50" t="s">
        <v>1608</v>
      </c>
      <c r="G131" s="50" t="s">
        <v>1609</v>
      </c>
      <c r="H131" s="4" t="str">
        <f t="shared" si="4"/>
        <v/>
      </c>
      <c r="W131"/>
    </row>
    <row r="132" spans="1:23" x14ac:dyDescent="0.3">
      <c r="A132" s="6" t="s">
        <v>2092</v>
      </c>
      <c r="B132" s="22" t="s">
        <v>2091</v>
      </c>
      <c r="C132" s="22" t="s">
        <v>2093</v>
      </c>
      <c r="E132" s="50" t="s">
        <v>2092</v>
      </c>
      <c r="F132" s="50" t="s">
        <v>2091</v>
      </c>
      <c r="G132" s="50" t="s">
        <v>2093</v>
      </c>
      <c r="H132" s="4" t="str">
        <f t="shared" si="4"/>
        <v/>
      </c>
      <c r="W132"/>
    </row>
    <row r="133" spans="1:23" x14ac:dyDescent="0.3">
      <c r="A133" s="6" t="s">
        <v>2092</v>
      </c>
      <c r="B133" s="22" t="s">
        <v>2097</v>
      </c>
      <c r="C133" s="22" t="s">
        <v>2098</v>
      </c>
      <c r="E133" s="50" t="s">
        <v>2092</v>
      </c>
      <c r="F133" s="50" t="s">
        <v>2097</v>
      </c>
      <c r="G133" s="50" t="s">
        <v>2098</v>
      </c>
      <c r="H133" s="4" t="str">
        <f t="shared" si="4"/>
        <v/>
      </c>
      <c r="W133"/>
    </row>
    <row r="134" spans="1:23" x14ac:dyDescent="0.3">
      <c r="A134" s="6" t="s">
        <v>2092</v>
      </c>
      <c r="B134" s="22" t="s">
        <v>2100</v>
      </c>
      <c r="C134" s="22" t="s">
        <v>2101</v>
      </c>
      <c r="E134" s="50" t="s">
        <v>2092</v>
      </c>
      <c r="F134" s="50" t="s">
        <v>2100</v>
      </c>
      <c r="G134" s="50" t="s">
        <v>2101</v>
      </c>
      <c r="H134" s="4" t="str">
        <f t="shared" si="4"/>
        <v/>
      </c>
      <c r="W134"/>
    </row>
    <row r="135" spans="1:23" x14ac:dyDescent="0.3">
      <c r="A135" s="6" t="s">
        <v>2092</v>
      </c>
      <c r="B135" s="22" t="s">
        <v>2105</v>
      </c>
      <c r="C135" s="22" t="s">
        <v>2106</v>
      </c>
      <c r="E135" s="50" t="s">
        <v>2092</v>
      </c>
      <c r="F135" s="50" t="s">
        <v>2105</v>
      </c>
      <c r="G135" s="50" t="s">
        <v>2106</v>
      </c>
      <c r="H135" s="4" t="str">
        <f t="shared" si="4"/>
        <v/>
      </c>
      <c r="W135"/>
    </row>
    <row r="136" spans="1:23" x14ac:dyDescent="0.3">
      <c r="A136" s="6" t="s">
        <v>2092</v>
      </c>
      <c r="B136" s="22" t="s">
        <v>2107</v>
      </c>
      <c r="C136" s="22" t="s">
        <v>2108</v>
      </c>
      <c r="E136" s="50" t="s">
        <v>2092</v>
      </c>
      <c r="F136" s="50" t="s">
        <v>2107</v>
      </c>
      <c r="G136" s="50" t="s">
        <v>2108</v>
      </c>
      <c r="H136" s="4" t="str">
        <f t="shared" si="4"/>
        <v/>
      </c>
      <c r="W136"/>
    </row>
    <row r="137" spans="1:23" x14ac:dyDescent="0.3">
      <c r="A137" s="6" t="s">
        <v>2092</v>
      </c>
      <c r="B137" s="22" t="s">
        <v>2111</v>
      </c>
      <c r="C137" s="22" t="s">
        <v>2112</v>
      </c>
      <c r="E137" s="50" t="s">
        <v>2092</v>
      </c>
      <c r="F137" s="50" t="s">
        <v>2111</v>
      </c>
      <c r="G137" s="50" t="s">
        <v>2112</v>
      </c>
      <c r="H137" s="4" t="str">
        <f t="shared" si="4"/>
        <v/>
      </c>
      <c r="W137"/>
    </row>
    <row r="138" spans="1:23" x14ac:dyDescent="0.3">
      <c r="A138" s="44" t="s">
        <v>2181</v>
      </c>
      <c r="B138" s="28" t="s">
        <v>2180</v>
      </c>
      <c r="C138" s="28" t="s">
        <v>2182</v>
      </c>
      <c r="E138" s="50" t="s">
        <v>2181</v>
      </c>
      <c r="F138" s="50" t="s">
        <v>2180</v>
      </c>
      <c r="G138" s="50" t="s">
        <v>2182</v>
      </c>
      <c r="H138" s="4" t="str">
        <f t="shared" si="4"/>
        <v/>
      </c>
      <c r="W138"/>
    </row>
    <row r="139" spans="1:23" x14ac:dyDescent="0.3">
      <c r="A139" s="6" t="s">
        <v>2181</v>
      </c>
      <c r="B139" s="22" t="s">
        <v>2186</v>
      </c>
      <c r="C139" s="22" t="s">
        <v>707</v>
      </c>
      <c r="E139" s="50" t="s">
        <v>2181</v>
      </c>
      <c r="F139" s="50" t="s">
        <v>2186</v>
      </c>
      <c r="G139" s="50" t="s">
        <v>707</v>
      </c>
      <c r="H139" s="4" t="str">
        <f t="shared" si="4"/>
        <v/>
      </c>
      <c r="W139"/>
    </row>
    <row r="140" spans="1:23" x14ac:dyDescent="0.3">
      <c r="A140" s="6" t="s">
        <v>2181</v>
      </c>
      <c r="B140" s="22" t="s">
        <v>2189</v>
      </c>
      <c r="C140" s="22" t="s">
        <v>2190</v>
      </c>
      <c r="E140" s="50" t="s">
        <v>2181</v>
      </c>
      <c r="F140" s="50" t="s">
        <v>2189</v>
      </c>
      <c r="G140" s="50" t="s">
        <v>2190</v>
      </c>
      <c r="H140" s="4" t="str">
        <f t="shared" si="4"/>
        <v/>
      </c>
      <c r="W140"/>
    </row>
    <row r="141" spans="1:23" x14ac:dyDescent="0.3">
      <c r="A141" s="6" t="s">
        <v>2181</v>
      </c>
      <c r="B141" s="22" t="s">
        <v>2193</v>
      </c>
      <c r="C141" s="22" t="s">
        <v>2194</v>
      </c>
      <c r="E141" s="50" t="s">
        <v>2181</v>
      </c>
      <c r="F141" s="50" t="s">
        <v>2193</v>
      </c>
      <c r="G141" s="50" t="s">
        <v>2194</v>
      </c>
      <c r="H141" s="4" t="str">
        <f t="shared" si="4"/>
        <v/>
      </c>
      <c r="W141"/>
    </row>
    <row r="142" spans="1:23" x14ac:dyDescent="0.3">
      <c r="A142" s="46" t="s">
        <v>1971</v>
      </c>
      <c r="B142" s="24" t="s">
        <v>1970</v>
      </c>
      <c r="C142" s="24" t="s">
        <v>1972</v>
      </c>
      <c r="E142" s="50" t="s">
        <v>1971</v>
      </c>
      <c r="F142" s="50" t="s">
        <v>1970</v>
      </c>
      <c r="G142" s="50" t="s">
        <v>1972</v>
      </c>
      <c r="H142" s="4" t="str">
        <f t="shared" si="4"/>
        <v/>
      </c>
      <c r="W142"/>
    </row>
    <row r="143" spans="1:23" x14ac:dyDescent="0.3">
      <c r="A143" s="46" t="s">
        <v>2197</v>
      </c>
      <c r="B143" s="24" t="s">
        <v>2196</v>
      </c>
      <c r="C143" s="24" t="s">
        <v>2198</v>
      </c>
      <c r="E143" s="50" t="s">
        <v>2197</v>
      </c>
      <c r="F143" s="50" t="s">
        <v>2196</v>
      </c>
      <c r="G143" s="50" t="s">
        <v>2198</v>
      </c>
      <c r="H143" s="4" t="str">
        <f t="shared" si="4"/>
        <v/>
      </c>
      <c r="W143"/>
    </row>
    <row r="144" spans="1:23" x14ac:dyDescent="0.3">
      <c r="A144" s="47" t="s">
        <v>2286</v>
      </c>
      <c r="B144" s="32" t="s">
        <v>2285</v>
      </c>
      <c r="C144" s="32" t="s">
        <v>2287</v>
      </c>
      <c r="E144" s="50" t="s">
        <v>2286</v>
      </c>
      <c r="F144" s="50" t="s">
        <v>2285</v>
      </c>
      <c r="G144" s="50" t="s">
        <v>2287</v>
      </c>
      <c r="H144" s="4" t="str">
        <f t="shared" si="4"/>
        <v/>
      </c>
      <c r="W144"/>
    </row>
    <row r="145" spans="1:23" x14ac:dyDescent="0.3">
      <c r="A145" s="6" t="s">
        <v>2286</v>
      </c>
      <c r="B145" s="22" t="s">
        <v>2292</v>
      </c>
      <c r="C145" s="22" t="s">
        <v>708</v>
      </c>
      <c r="E145" s="50" t="s">
        <v>2286</v>
      </c>
      <c r="F145" s="50" t="s">
        <v>2292</v>
      </c>
      <c r="G145" s="50" t="s">
        <v>708</v>
      </c>
      <c r="H145" s="4" t="str">
        <f t="shared" si="4"/>
        <v/>
      </c>
      <c r="W145"/>
    </row>
    <row r="146" spans="1:23" x14ac:dyDescent="0.3">
      <c r="A146" s="6" t="s">
        <v>2286</v>
      </c>
      <c r="B146" s="22" t="s">
        <v>2294</v>
      </c>
      <c r="C146" s="22" t="s">
        <v>709</v>
      </c>
      <c r="E146" s="50" t="s">
        <v>2286</v>
      </c>
      <c r="F146" s="50" t="s">
        <v>2294</v>
      </c>
      <c r="G146" s="50" t="s">
        <v>709</v>
      </c>
      <c r="H146" s="4" t="str">
        <f t="shared" si="4"/>
        <v/>
      </c>
      <c r="W146"/>
    </row>
    <row r="147" spans="1:23" x14ac:dyDescent="0.3">
      <c r="A147" s="46" t="s">
        <v>2051</v>
      </c>
      <c r="B147" s="24" t="s">
        <v>2050</v>
      </c>
      <c r="C147" s="24" t="s">
        <v>2052</v>
      </c>
      <c r="E147" s="50" t="s">
        <v>2051</v>
      </c>
      <c r="F147" s="50" t="s">
        <v>2050</v>
      </c>
      <c r="G147" s="50" t="s">
        <v>2052</v>
      </c>
      <c r="H147" s="4" t="str">
        <f t="shared" si="4"/>
        <v/>
      </c>
      <c r="W147"/>
    </row>
    <row r="148" spans="1:23" x14ac:dyDescent="0.3">
      <c r="A148" s="31" t="s">
        <v>1536</v>
      </c>
      <c r="B148" s="32" t="s">
        <v>1535</v>
      </c>
      <c r="C148" s="32" t="s">
        <v>712</v>
      </c>
      <c r="E148" s="50" t="s">
        <v>1536</v>
      </c>
      <c r="F148" s="50" t="s">
        <v>1535</v>
      </c>
      <c r="G148" s="50" t="s">
        <v>712</v>
      </c>
      <c r="H148" s="4" t="str">
        <f t="shared" si="4"/>
        <v/>
      </c>
      <c r="W148"/>
    </row>
    <row r="149" spans="1:23" x14ac:dyDescent="0.3">
      <c r="A149" s="48" t="s">
        <v>1536</v>
      </c>
      <c r="B149" s="49" t="s">
        <v>1541</v>
      </c>
      <c r="C149" s="22" t="s">
        <v>740</v>
      </c>
      <c r="E149" s="50" t="s">
        <v>1536</v>
      </c>
      <c r="F149" s="50" t="s">
        <v>1541</v>
      </c>
      <c r="G149" s="50" t="s">
        <v>740</v>
      </c>
      <c r="H149" s="4" t="str">
        <f t="shared" si="4"/>
        <v/>
      </c>
      <c r="W149"/>
    </row>
    <row r="150" spans="1:23" x14ac:dyDescent="0.3">
      <c r="A150" s="34" t="s">
        <v>1536</v>
      </c>
      <c r="B150" s="35" t="s">
        <v>1544</v>
      </c>
      <c r="C150" s="35" t="s">
        <v>713</v>
      </c>
      <c r="E150" s="50" t="s">
        <v>1536</v>
      </c>
      <c r="F150" s="50" t="s">
        <v>1544</v>
      </c>
      <c r="G150" s="50" t="s">
        <v>713</v>
      </c>
      <c r="H150" s="4" t="str">
        <f t="shared" si="4"/>
        <v/>
      </c>
      <c r="W150"/>
    </row>
    <row r="151" spans="1:23" x14ac:dyDescent="0.3">
      <c r="A151" s="31" t="s">
        <v>1757</v>
      </c>
      <c r="B151" s="32" t="s">
        <v>1756</v>
      </c>
      <c r="C151" s="32" t="s">
        <v>1758</v>
      </c>
      <c r="E151" s="50" t="s">
        <v>1757</v>
      </c>
      <c r="F151" s="50" t="s">
        <v>1756</v>
      </c>
      <c r="G151" s="50" t="s">
        <v>1758</v>
      </c>
      <c r="H151" s="4" t="str">
        <f t="shared" si="4"/>
        <v/>
      </c>
      <c r="W151"/>
    </row>
    <row r="152" spans="1:23" x14ac:dyDescent="0.3">
      <c r="A152" s="6" t="s">
        <v>1757</v>
      </c>
      <c r="B152" s="22" t="s">
        <v>1763</v>
      </c>
      <c r="C152" s="22" t="s">
        <v>1764</v>
      </c>
      <c r="E152" s="50" t="s">
        <v>1757</v>
      </c>
      <c r="F152" s="50" t="s">
        <v>1763</v>
      </c>
      <c r="G152" s="50" t="s">
        <v>1764</v>
      </c>
      <c r="H152" s="4" t="str">
        <f t="shared" si="4"/>
        <v/>
      </c>
      <c r="W152"/>
    </row>
    <row r="153" spans="1:23" x14ac:dyDescent="0.3">
      <c r="A153" s="6" t="s">
        <v>1757</v>
      </c>
      <c r="B153" s="22" t="s">
        <v>1767</v>
      </c>
      <c r="C153" s="22" t="s">
        <v>1768</v>
      </c>
      <c r="E153" s="50" t="s">
        <v>1757</v>
      </c>
      <c r="F153" s="50" t="s">
        <v>1767</v>
      </c>
      <c r="G153" s="50" t="s">
        <v>1768</v>
      </c>
      <c r="H153" s="4" t="str">
        <f t="shared" si="4"/>
        <v/>
      </c>
      <c r="W153"/>
    </row>
    <row r="154" spans="1:23" x14ac:dyDescent="0.3">
      <c r="A154" s="31" t="s">
        <v>1492</v>
      </c>
      <c r="B154" s="32" t="s">
        <v>1491</v>
      </c>
      <c r="C154" s="32" t="s">
        <v>714</v>
      </c>
      <c r="E154" s="50" t="s">
        <v>1492</v>
      </c>
      <c r="F154" s="50" t="s">
        <v>1491</v>
      </c>
      <c r="G154" s="50" t="s">
        <v>714</v>
      </c>
      <c r="H154" s="4" t="str">
        <f t="shared" si="4"/>
        <v/>
      </c>
      <c r="W154"/>
    </row>
    <row r="155" spans="1:23" x14ac:dyDescent="0.3">
      <c r="A155" s="6" t="s">
        <v>1492</v>
      </c>
      <c r="B155" s="22" t="s">
        <v>1498</v>
      </c>
      <c r="C155" s="22" t="s">
        <v>715</v>
      </c>
      <c r="E155" s="50" t="s">
        <v>1492</v>
      </c>
      <c r="F155" s="50" t="s">
        <v>1498</v>
      </c>
      <c r="G155" s="50" t="s">
        <v>715</v>
      </c>
      <c r="H155" s="4" t="str">
        <f t="shared" si="4"/>
        <v/>
      </c>
      <c r="W155"/>
    </row>
    <row r="156" spans="1:23" x14ac:dyDescent="0.3">
      <c r="A156" s="6" t="s">
        <v>1492</v>
      </c>
      <c r="B156" s="22" t="s">
        <v>1501</v>
      </c>
      <c r="C156" s="22" t="s">
        <v>1502</v>
      </c>
      <c r="E156" s="50" t="s">
        <v>1492</v>
      </c>
      <c r="F156" s="50" t="s">
        <v>1501</v>
      </c>
      <c r="G156" s="50" t="s">
        <v>1502</v>
      </c>
      <c r="H156" s="4" t="str">
        <f t="shared" si="4"/>
        <v/>
      </c>
      <c r="W156"/>
    </row>
    <row r="157" spans="1:23" x14ac:dyDescent="0.3">
      <c r="A157" s="6" t="s">
        <v>1492</v>
      </c>
      <c r="B157" s="22" t="s">
        <v>1505</v>
      </c>
      <c r="C157" s="22" t="s">
        <v>1506</v>
      </c>
      <c r="E157" s="50" t="s">
        <v>1492</v>
      </c>
      <c r="F157" s="50" t="s">
        <v>1505</v>
      </c>
      <c r="G157" s="50" t="s">
        <v>1506</v>
      </c>
      <c r="H157" s="4" t="str">
        <f t="shared" si="4"/>
        <v/>
      </c>
      <c r="W157"/>
    </row>
    <row r="158" spans="1:23" x14ac:dyDescent="0.3">
      <c r="A158" s="34" t="s">
        <v>1492</v>
      </c>
      <c r="B158" s="35" t="s">
        <v>1509</v>
      </c>
      <c r="C158" s="35" t="s">
        <v>1510</v>
      </c>
      <c r="E158" s="50" t="s">
        <v>1492</v>
      </c>
      <c r="F158" s="50" t="s">
        <v>1509</v>
      </c>
      <c r="G158" s="50" t="s">
        <v>1510</v>
      </c>
      <c r="H158" s="4" t="str">
        <f t="shared" si="4"/>
        <v/>
      </c>
      <c r="W158"/>
    </row>
    <row r="159" spans="1:23" x14ac:dyDescent="0.3">
      <c r="A159" s="9" t="s">
        <v>1916</v>
      </c>
      <c r="B159" s="26" t="s">
        <v>1915</v>
      </c>
      <c r="C159" s="26" t="s">
        <v>1917</v>
      </c>
      <c r="E159" s="50" t="s">
        <v>1916</v>
      </c>
      <c r="F159" s="50" t="s">
        <v>1915</v>
      </c>
      <c r="G159" s="50" t="s">
        <v>1917</v>
      </c>
      <c r="H159" s="4" t="str">
        <f t="shared" si="4"/>
        <v/>
      </c>
      <c r="W159"/>
    </row>
    <row r="160" spans="1:23" x14ac:dyDescent="0.3">
      <c r="A160" s="9" t="s">
        <v>1988</v>
      </c>
      <c r="B160" s="26" t="s">
        <v>1987</v>
      </c>
      <c r="C160" s="26" t="s">
        <v>1989</v>
      </c>
      <c r="E160" s="50" t="s">
        <v>1988</v>
      </c>
      <c r="F160" s="50" t="s">
        <v>1987</v>
      </c>
      <c r="G160" s="50" t="s">
        <v>1989</v>
      </c>
      <c r="H160" s="4" t="str">
        <f t="shared" si="4"/>
        <v/>
      </c>
      <c r="W160"/>
    </row>
    <row r="161" spans="1:23" x14ac:dyDescent="0.3">
      <c r="A161" s="31" t="s">
        <v>2272</v>
      </c>
      <c r="B161" s="32" t="s">
        <v>2271</v>
      </c>
      <c r="C161" s="32" t="s">
        <v>2273</v>
      </c>
      <c r="E161" s="50" t="s">
        <v>2272</v>
      </c>
      <c r="F161" s="50" t="s">
        <v>2271</v>
      </c>
      <c r="G161" s="50" t="s">
        <v>2273</v>
      </c>
      <c r="H161" s="4" t="str">
        <f t="shared" si="4"/>
        <v/>
      </c>
      <c r="W161"/>
    </row>
    <row r="162" spans="1:23" x14ac:dyDescent="0.3">
      <c r="A162" s="34" t="s">
        <v>2272</v>
      </c>
      <c r="B162" s="35" t="s">
        <v>2275</v>
      </c>
      <c r="C162" s="35" t="s">
        <v>2276</v>
      </c>
      <c r="E162" s="50" t="s">
        <v>2272</v>
      </c>
      <c r="F162" s="50" t="s">
        <v>2275</v>
      </c>
      <c r="G162" s="50" t="s">
        <v>2276</v>
      </c>
      <c r="H162" s="4" t="str">
        <f t="shared" si="4"/>
        <v/>
      </c>
      <c r="W162"/>
    </row>
    <row r="163" spans="1:23" x14ac:dyDescent="0.3">
      <c r="A163" s="9" t="s">
        <v>1444</v>
      </c>
      <c r="B163" s="26" t="s">
        <v>1443</v>
      </c>
      <c r="C163" s="26" t="s">
        <v>1445</v>
      </c>
      <c r="E163" s="50" t="s">
        <v>1444</v>
      </c>
      <c r="F163" s="50" t="s">
        <v>1443</v>
      </c>
      <c r="G163" s="50" t="s">
        <v>1445</v>
      </c>
      <c r="H163" s="4" t="str">
        <f t="shared" si="4"/>
        <v/>
      </c>
      <c r="W163"/>
    </row>
    <row r="164" spans="1:23" x14ac:dyDescent="0.3">
      <c r="A164" s="31" t="s">
        <v>1438</v>
      </c>
      <c r="B164" s="32" t="s">
        <v>1437</v>
      </c>
      <c r="C164" s="32" t="s">
        <v>1439</v>
      </c>
      <c r="E164" s="50" t="s">
        <v>1438</v>
      </c>
      <c r="F164" s="50" t="s">
        <v>1437</v>
      </c>
      <c r="G164" s="50" t="s">
        <v>1439</v>
      </c>
      <c r="H164" s="4" t="str">
        <f t="shared" si="4"/>
        <v/>
      </c>
      <c r="W164"/>
    </row>
    <row r="165" spans="1:23" x14ac:dyDescent="0.3">
      <c r="A165" s="31" t="s">
        <v>2313</v>
      </c>
      <c r="B165" s="32" t="s">
        <v>2312</v>
      </c>
      <c r="C165" s="32" t="s">
        <v>716</v>
      </c>
      <c r="E165" s="50" t="s">
        <v>2313</v>
      </c>
      <c r="F165" s="50" t="s">
        <v>2312</v>
      </c>
      <c r="G165" s="50" t="s">
        <v>716</v>
      </c>
      <c r="H165" s="4" t="str">
        <f t="shared" si="4"/>
        <v/>
      </c>
      <c r="W165"/>
    </row>
    <row r="166" spans="1:23" x14ac:dyDescent="0.3">
      <c r="A166" s="34" t="s">
        <v>2313</v>
      </c>
      <c r="B166" s="35" t="s">
        <v>2318</v>
      </c>
      <c r="C166" s="35" t="s">
        <v>2319</v>
      </c>
      <c r="E166" s="50" t="s">
        <v>2313</v>
      </c>
      <c r="F166" s="50" t="s">
        <v>2318</v>
      </c>
      <c r="G166" s="50" t="s">
        <v>2319</v>
      </c>
      <c r="H166" s="4" t="str">
        <f t="shared" si="4"/>
        <v/>
      </c>
      <c r="W166"/>
    </row>
    <row r="167" spans="1:23" x14ac:dyDescent="0.3">
      <c r="A167" s="6" t="s">
        <v>1817</v>
      </c>
      <c r="B167" s="22" t="s">
        <v>1816</v>
      </c>
      <c r="C167" s="22" t="s">
        <v>1818</v>
      </c>
      <c r="E167" s="50" t="s">
        <v>1817</v>
      </c>
      <c r="F167" s="50" t="s">
        <v>1816</v>
      </c>
      <c r="G167" s="50" t="s">
        <v>1818</v>
      </c>
      <c r="H167" s="4" t="str">
        <f t="shared" si="4"/>
        <v/>
      </c>
      <c r="W167"/>
    </row>
    <row r="168" spans="1:23" x14ac:dyDescent="0.3">
      <c r="A168" s="6" t="s">
        <v>1817</v>
      </c>
      <c r="B168" s="22" t="s">
        <v>1822</v>
      </c>
      <c r="C168" s="22" t="s">
        <v>1823</v>
      </c>
      <c r="E168" s="50" t="s">
        <v>1817</v>
      </c>
      <c r="F168" s="50" t="s">
        <v>1822</v>
      </c>
      <c r="G168" s="50" t="s">
        <v>1823</v>
      </c>
      <c r="H168" s="4" t="str">
        <f t="shared" si="4"/>
        <v/>
      </c>
      <c r="W168"/>
    </row>
    <row r="169" spans="1:23" x14ac:dyDescent="0.3">
      <c r="A169" s="6" t="s">
        <v>1817</v>
      </c>
      <c r="B169" s="22" t="s">
        <v>1826</v>
      </c>
      <c r="C169" s="22" t="s">
        <v>1827</v>
      </c>
      <c r="E169" s="50" t="s">
        <v>1817</v>
      </c>
      <c r="F169" s="50" t="s">
        <v>1826</v>
      </c>
      <c r="G169" s="50" t="s">
        <v>1827</v>
      </c>
      <c r="H169" s="4" t="str">
        <f t="shared" si="4"/>
        <v/>
      </c>
      <c r="W169"/>
    </row>
    <row r="170" spans="1:23" x14ac:dyDescent="0.3">
      <c r="A170" s="31" t="s">
        <v>1581</v>
      </c>
      <c r="B170" s="32" t="s">
        <v>1580</v>
      </c>
      <c r="C170" s="32" t="s">
        <v>1582</v>
      </c>
      <c r="E170" s="50" t="s">
        <v>1581</v>
      </c>
      <c r="F170" s="50" t="s">
        <v>1580</v>
      </c>
      <c r="G170" s="50" t="s">
        <v>1582</v>
      </c>
      <c r="H170" s="4" t="str">
        <f t="shared" si="4"/>
        <v/>
      </c>
      <c r="W170"/>
    </row>
    <row r="171" spans="1:23" x14ac:dyDescent="0.3">
      <c r="A171" s="6" t="s">
        <v>1581</v>
      </c>
      <c r="B171" s="22" t="s">
        <v>2365</v>
      </c>
      <c r="C171" s="22" t="s">
        <v>2425</v>
      </c>
      <c r="E171" s="13" t="s">
        <v>1581</v>
      </c>
      <c r="F171" s="12" t="s">
        <v>2365</v>
      </c>
      <c r="G171" s="13" t="s">
        <v>2425</v>
      </c>
      <c r="H171" s="4" t="str">
        <f t="shared" si="4"/>
        <v/>
      </c>
      <c r="W171"/>
    </row>
    <row r="172" spans="1:23" x14ac:dyDescent="0.3">
      <c r="A172" s="6" t="s">
        <v>1581</v>
      </c>
      <c r="B172" s="22" t="s">
        <v>1588</v>
      </c>
      <c r="C172" s="22" t="s">
        <v>1589</v>
      </c>
      <c r="E172" s="50" t="s">
        <v>1581</v>
      </c>
      <c r="F172" s="50" t="s">
        <v>1588</v>
      </c>
      <c r="G172" s="50" t="s">
        <v>1589</v>
      </c>
      <c r="H172" s="4" t="str">
        <f t="shared" si="4"/>
        <v/>
      </c>
      <c r="W172"/>
    </row>
    <row r="173" spans="1:23" x14ac:dyDescent="0.3">
      <c r="A173" s="34" t="s">
        <v>1581</v>
      </c>
      <c r="B173" s="35" t="s">
        <v>1592</v>
      </c>
      <c r="C173" s="35" t="s">
        <v>1593</v>
      </c>
      <c r="E173" s="50" t="s">
        <v>1581</v>
      </c>
      <c r="F173" s="50" t="s">
        <v>1592</v>
      </c>
      <c r="G173" s="50" t="s">
        <v>1593</v>
      </c>
      <c r="H173" s="4" t="str">
        <f t="shared" si="4"/>
        <v/>
      </c>
      <c r="W173"/>
    </row>
    <row r="174" spans="1:23" x14ac:dyDescent="0.3">
      <c r="A174" s="31" t="s">
        <v>2297</v>
      </c>
      <c r="B174" s="32" t="s">
        <v>2296</v>
      </c>
      <c r="C174" s="32" t="s">
        <v>2298</v>
      </c>
      <c r="E174" s="50" t="s">
        <v>2297</v>
      </c>
      <c r="F174" s="50" t="s">
        <v>2296</v>
      </c>
      <c r="G174" s="50" t="s">
        <v>2298</v>
      </c>
      <c r="H174" s="4" t="str">
        <f t="shared" si="4"/>
        <v/>
      </c>
      <c r="W174"/>
    </row>
    <row r="175" spans="1:23" x14ac:dyDescent="0.3">
      <c r="A175" s="6" t="s">
        <v>2297</v>
      </c>
      <c r="B175" s="22" t="s">
        <v>2303</v>
      </c>
      <c r="C175" s="22" t="s">
        <v>2304</v>
      </c>
      <c r="E175" s="50" t="s">
        <v>2297</v>
      </c>
      <c r="F175" s="50" t="s">
        <v>2303</v>
      </c>
      <c r="G175" s="50" t="s">
        <v>2304</v>
      </c>
      <c r="H175" s="4" t="str">
        <f t="shared" si="4"/>
        <v/>
      </c>
      <c r="W175"/>
    </row>
    <row r="176" spans="1:23" x14ac:dyDescent="0.3">
      <c r="A176" s="6" t="s">
        <v>2297</v>
      </c>
      <c r="B176" s="22" t="s">
        <v>2364</v>
      </c>
      <c r="C176" s="22" t="s">
        <v>2424</v>
      </c>
      <c r="E176" s="12" t="s">
        <v>2297</v>
      </c>
      <c r="F176" s="12" t="s">
        <v>2364</v>
      </c>
      <c r="G176" s="13" t="s">
        <v>2424</v>
      </c>
      <c r="H176" s="4" t="str">
        <f t="shared" si="4"/>
        <v/>
      </c>
      <c r="W176"/>
    </row>
    <row r="177" spans="1:23" x14ac:dyDescent="0.3">
      <c r="A177" s="34" t="s">
        <v>2297</v>
      </c>
      <c r="B177" s="35" t="s">
        <v>2308</v>
      </c>
      <c r="C177" s="35" t="s">
        <v>2309</v>
      </c>
      <c r="E177" s="50" t="s">
        <v>2297</v>
      </c>
      <c r="F177" s="50" t="s">
        <v>2308</v>
      </c>
      <c r="G177" s="50" t="s">
        <v>2309</v>
      </c>
      <c r="H177" s="4" t="str">
        <f t="shared" si="4"/>
        <v/>
      </c>
      <c r="W177"/>
    </row>
    <row r="178" spans="1:23" x14ac:dyDescent="0.3">
      <c r="A178" s="31" t="s">
        <v>2002</v>
      </c>
      <c r="B178" s="32" t="s">
        <v>1994</v>
      </c>
      <c r="C178" s="32" t="s">
        <v>2003</v>
      </c>
      <c r="E178" s="50" t="s">
        <v>2002</v>
      </c>
      <c r="F178" s="50" t="s">
        <v>1994</v>
      </c>
      <c r="G178" s="50" t="s">
        <v>2003</v>
      </c>
      <c r="H178" s="4" t="str">
        <f t="shared" si="4"/>
        <v/>
      </c>
      <c r="W178"/>
    </row>
    <row r="179" spans="1:23" x14ac:dyDescent="0.3">
      <c r="A179" s="6" t="s">
        <v>2002</v>
      </c>
      <c r="B179" s="22" t="s">
        <v>2008</v>
      </c>
      <c r="C179" s="22" t="s">
        <v>2009</v>
      </c>
      <c r="E179" s="50" t="s">
        <v>2002</v>
      </c>
      <c r="F179" s="50" t="s">
        <v>2008</v>
      </c>
      <c r="G179" s="50" t="s">
        <v>2009</v>
      </c>
      <c r="H179" s="4" t="str">
        <f t="shared" si="4"/>
        <v/>
      </c>
      <c r="W179"/>
    </row>
    <row r="180" spans="1:23" x14ac:dyDescent="0.3">
      <c r="A180" s="34" t="s">
        <v>2002</v>
      </c>
      <c r="B180" s="35" t="s">
        <v>2366</v>
      </c>
      <c r="C180" s="35" t="s">
        <v>2426</v>
      </c>
      <c r="E180" s="13" t="s">
        <v>2002</v>
      </c>
      <c r="F180" s="12" t="s">
        <v>2366</v>
      </c>
      <c r="G180" s="13" t="s">
        <v>2426</v>
      </c>
      <c r="H180" s="4" t="str">
        <f t="shared" si="4"/>
        <v/>
      </c>
      <c r="W180"/>
    </row>
    <row r="181" spans="1:23" x14ac:dyDescent="0.3">
      <c r="A181" s="9" t="s">
        <v>2156</v>
      </c>
      <c r="B181" s="26" t="s">
        <v>2155</v>
      </c>
      <c r="C181" s="26" t="s">
        <v>2157</v>
      </c>
      <c r="E181" s="50" t="s">
        <v>2156</v>
      </c>
      <c r="F181" s="50" t="s">
        <v>2155</v>
      </c>
      <c r="G181" s="50" t="s">
        <v>2157</v>
      </c>
      <c r="H181" s="4" t="str">
        <f t="shared" si="4"/>
        <v/>
      </c>
      <c r="W181"/>
    </row>
    <row r="182" spans="1:23" x14ac:dyDescent="0.3">
      <c r="A182" s="9" t="s">
        <v>1419</v>
      </c>
      <c r="B182" s="26" t="s">
        <v>1418</v>
      </c>
      <c r="C182" s="26" t="s">
        <v>1421</v>
      </c>
      <c r="E182" s="50" t="s">
        <v>1419</v>
      </c>
      <c r="F182" s="50" t="s">
        <v>1418</v>
      </c>
      <c r="G182" s="50" t="s">
        <v>1421</v>
      </c>
      <c r="H182" s="4" t="str">
        <f t="shared" si="4"/>
        <v/>
      </c>
      <c r="W182"/>
    </row>
    <row r="183" spans="1:23" x14ac:dyDescent="0.3">
      <c r="A183" s="9" t="s">
        <v>1469</v>
      </c>
      <c r="B183" s="26" t="s">
        <v>1468</v>
      </c>
      <c r="C183" s="26" t="s">
        <v>1470</v>
      </c>
      <c r="E183" s="50" t="s">
        <v>1469</v>
      </c>
      <c r="F183" s="50" t="s">
        <v>1468</v>
      </c>
      <c r="G183" s="50" t="s">
        <v>1470</v>
      </c>
      <c r="H183" s="4" t="str">
        <f t="shared" si="4"/>
        <v/>
      </c>
      <c r="W183"/>
    </row>
    <row r="184" spans="1:23" x14ac:dyDescent="0.3">
      <c r="A184" s="31" t="s">
        <v>1451</v>
      </c>
      <c r="B184" s="32" t="s">
        <v>1450</v>
      </c>
      <c r="C184" s="32" t="s">
        <v>1452</v>
      </c>
      <c r="E184" s="50" t="s">
        <v>1451</v>
      </c>
      <c r="F184" s="50" t="s">
        <v>1450</v>
      </c>
      <c r="G184" s="50" t="s">
        <v>1452</v>
      </c>
      <c r="H184" s="4" t="str">
        <f t="shared" si="4"/>
        <v/>
      </c>
      <c r="W184"/>
    </row>
    <row r="185" spans="1:23" x14ac:dyDescent="0.3">
      <c r="A185" s="34" t="s">
        <v>1451</v>
      </c>
      <c r="B185" s="35" t="s">
        <v>1456</v>
      </c>
      <c r="C185" s="35" t="s">
        <v>1457</v>
      </c>
      <c r="E185" s="50" t="s">
        <v>1451</v>
      </c>
      <c r="F185" s="50" t="s">
        <v>1456</v>
      </c>
      <c r="G185" s="50" t="s">
        <v>1457</v>
      </c>
      <c r="H185" s="4" t="str">
        <f t="shared" si="4"/>
        <v/>
      </c>
      <c r="W185"/>
    </row>
    <row r="186" spans="1:23" x14ac:dyDescent="0.3">
      <c r="A186" s="31" t="s">
        <v>1772</v>
      </c>
      <c r="B186" s="32" t="s">
        <v>1771</v>
      </c>
      <c r="C186" s="32" t="s">
        <v>1773</v>
      </c>
      <c r="E186" s="50" t="s">
        <v>1772</v>
      </c>
      <c r="F186" s="50" t="s">
        <v>1771</v>
      </c>
      <c r="G186" s="50" t="s">
        <v>1773</v>
      </c>
      <c r="H186" s="4" t="str">
        <f t="shared" si="4"/>
        <v/>
      </c>
      <c r="W186"/>
    </row>
    <row r="187" spans="1:23" x14ac:dyDescent="0.3">
      <c r="A187" s="6" t="s">
        <v>1772</v>
      </c>
      <c r="B187" s="22" t="s">
        <v>1777</v>
      </c>
      <c r="C187" s="22" t="s">
        <v>1778</v>
      </c>
      <c r="E187" s="50" t="s">
        <v>1772</v>
      </c>
      <c r="F187" s="50" t="s">
        <v>1777</v>
      </c>
      <c r="G187" s="50" t="s">
        <v>1778</v>
      </c>
      <c r="H187" s="4" t="str">
        <f t="shared" si="4"/>
        <v/>
      </c>
      <c r="W187"/>
    </row>
    <row r="188" spans="1:23" x14ac:dyDescent="0.3">
      <c r="A188" s="6" t="s">
        <v>1772</v>
      </c>
      <c r="B188" s="22" t="s">
        <v>1780</v>
      </c>
      <c r="C188" s="22" t="s">
        <v>1781</v>
      </c>
      <c r="E188" s="50" t="s">
        <v>1772</v>
      </c>
      <c r="F188" s="50" t="s">
        <v>1780</v>
      </c>
      <c r="G188" s="50" t="s">
        <v>1781</v>
      </c>
      <c r="H188" s="4" t="str">
        <f t="shared" si="4"/>
        <v/>
      </c>
      <c r="W188"/>
    </row>
    <row r="189" spans="1:23" x14ac:dyDescent="0.3">
      <c r="A189" s="34" t="s">
        <v>1772</v>
      </c>
      <c r="B189" s="35" t="s">
        <v>1783</v>
      </c>
      <c r="C189" s="35" t="s">
        <v>1784</v>
      </c>
      <c r="E189" s="50" t="s">
        <v>1772</v>
      </c>
      <c r="F189" s="50" t="s">
        <v>1783</v>
      </c>
      <c r="G189" s="50" t="s">
        <v>1784</v>
      </c>
      <c r="H189" s="4" t="str">
        <f t="shared" si="4"/>
        <v/>
      </c>
      <c r="W189"/>
    </row>
    <row r="190" spans="1:23" x14ac:dyDescent="0.3">
      <c r="A190" s="9" t="s">
        <v>1923</v>
      </c>
      <c r="B190" s="26" t="s">
        <v>1922</v>
      </c>
      <c r="C190" s="26" t="s">
        <v>1924</v>
      </c>
      <c r="E190" s="50" t="s">
        <v>1923</v>
      </c>
      <c r="F190" s="50" t="s">
        <v>1922</v>
      </c>
      <c r="G190" s="50" t="s">
        <v>1924</v>
      </c>
      <c r="H190" s="4" t="str">
        <f t="shared" si="4"/>
        <v/>
      </c>
      <c r="W190"/>
    </row>
    <row r="191" spans="1:23" x14ac:dyDescent="0.3">
      <c r="A191" s="9" t="s">
        <v>1567</v>
      </c>
      <c r="B191" s="26" t="s">
        <v>1566</v>
      </c>
      <c r="C191" s="26" t="s">
        <v>1568</v>
      </c>
      <c r="E191" s="50" t="s">
        <v>1567</v>
      </c>
      <c r="F191" s="50" t="s">
        <v>1566</v>
      </c>
      <c r="G191" s="50" t="s">
        <v>1568</v>
      </c>
      <c r="H191" s="4" t="str">
        <f t="shared" si="4"/>
        <v/>
      </c>
      <c r="W191"/>
    </row>
    <row r="192" spans="1:23" x14ac:dyDescent="0.3">
      <c r="A192" s="9" t="s">
        <v>1936</v>
      </c>
      <c r="B192" s="26" t="s">
        <v>1935</v>
      </c>
      <c r="C192" s="26" t="s">
        <v>1937</v>
      </c>
      <c r="E192" s="50" t="s">
        <v>1936</v>
      </c>
      <c r="F192" s="50" t="s">
        <v>1935</v>
      </c>
      <c r="G192" s="50" t="s">
        <v>1937</v>
      </c>
      <c r="H192" s="4" t="str">
        <f t="shared" si="4"/>
        <v/>
      </c>
      <c r="W192"/>
    </row>
    <row r="193" spans="1:23" x14ac:dyDescent="0.3">
      <c r="A193" s="9" t="s">
        <v>1711</v>
      </c>
      <c r="B193" s="26" t="s">
        <v>1710</v>
      </c>
      <c r="C193" s="26" t="s">
        <v>1712</v>
      </c>
      <c r="E193" s="50" t="s">
        <v>1711</v>
      </c>
      <c r="F193" s="50" t="s">
        <v>1710</v>
      </c>
      <c r="G193" s="50" t="s">
        <v>1712</v>
      </c>
      <c r="H193" s="4" t="str">
        <f t="shared" si="4"/>
        <v/>
      </c>
      <c r="W193"/>
    </row>
    <row r="194" spans="1:23" x14ac:dyDescent="0.3">
      <c r="A194" s="9" t="s">
        <v>1964</v>
      </c>
      <c r="B194" s="26" t="s">
        <v>1963</v>
      </c>
      <c r="C194" s="26" t="s">
        <v>1965</v>
      </c>
      <c r="E194" s="50" t="s">
        <v>1964</v>
      </c>
      <c r="F194" s="50" t="s">
        <v>1963</v>
      </c>
      <c r="G194" s="50" t="s">
        <v>1965</v>
      </c>
      <c r="H194" s="4" t="str">
        <f t="shared" ref="H194:H206" si="5">IF(C194=G194,"","XX")</f>
        <v/>
      </c>
      <c r="W194"/>
    </row>
    <row r="195" spans="1:23" x14ac:dyDescent="0.3">
      <c r="A195" s="9" t="s">
        <v>2085</v>
      </c>
      <c r="B195" s="26" t="s">
        <v>2084</v>
      </c>
      <c r="C195" s="26" t="s">
        <v>2086</v>
      </c>
      <c r="E195" s="50" t="s">
        <v>2085</v>
      </c>
      <c r="F195" s="50" t="s">
        <v>2084</v>
      </c>
      <c r="G195" s="50" t="s">
        <v>2086</v>
      </c>
      <c r="H195" s="4" t="str">
        <f t="shared" si="5"/>
        <v/>
      </c>
      <c r="W195"/>
    </row>
    <row r="196" spans="1:23" x14ac:dyDescent="0.3">
      <c r="A196" s="9" t="s">
        <v>1941</v>
      </c>
      <c r="B196" s="26" t="s">
        <v>2362</v>
      </c>
      <c r="C196" s="26" t="s">
        <v>1942</v>
      </c>
      <c r="E196" s="50" t="s">
        <v>1941</v>
      </c>
      <c r="F196" s="50" t="s">
        <v>1940</v>
      </c>
      <c r="G196" s="50" t="s">
        <v>1942</v>
      </c>
      <c r="H196" s="4" t="str">
        <f t="shared" si="5"/>
        <v/>
      </c>
      <c r="W196"/>
    </row>
    <row r="197" spans="1:23" x14ac:dyDescent="0.3">
      <c r="A197" s="9" t="s">
        <v>1427</v>
      </c>
      <c r="B197" s="26" t="s">
        <v>1426</v>
      </c>
      <c r="C197" s="26" t="s">
        <v>1428</v>
      </c>
      <c r="E197" s="50" t="s">
        <v>1427</v>
      </c>
      <c r="F197" s="50" t="s">
        <v>1426</v>
      </c>
      <c r="G197" s="50" t="s">
        <v>1428</v>
      </c>
      <c r="H197" s="4" t="str">
        <f t="shared" si="5"/>
        <v/>
      </c>
      <c r="W197"/>
    </row>
    <row r="198" spans="1:23" x14ac:dyDescent="0.3">
      <c r="A198" s="9" t="s">
        <v>1596</v>
      </c>
      <c r="B198" s="26" t="s">
        <v>1595</v>
      </c>
      <c r="C198" s="26" t="s">
        <v>1597</v>
      </c>
      <c r="E198" s="50" t="s">
        <v>1596</v>
      </c>
      <c r="F198" s="50" t="s">
        <v>1595</v>
      </c>
      <c r="G198" s="50" t="s">
        <v>1597</v>
      </c>
      <c r="H198" s="4" t="str">
        <f t="shared" si="5"/>
        <v/>
      </c>
      <c r="W198"/>
    </row>
    <row r="199" spans="1:23" x14ac:dyDescent="0.3">
      <c r="A199" s="9" t="s">
        <v>1460</v>
      </c>
      <c r="B199" s="26" t="s">
        <v>1459</v>
      </c>
      <c r="C199" s="26" t="s">
        <v>1462</v>
      </c>
      <c r="E199" s="50" t="s">
        <v>1460</v>
      </c>
      <c r="F199" s="50" t="s">
        <v>1459</v>
      </c>
      <c r="G199" s="50" t="s">
        <v>1462</v>
      </c>
      <c r="H199" s="4" t="str">
        <f t="shared" si="5"/>
        <v/>
      </c>
      <c r="W199"/>
    </row>
    <row r="200" spans="1:23" x14ac:dyDescent="0.3">
      <c r="A200" s="9" t="s">
        <v>1787</v>
      </c>
      <c r="B200" s="26" t="s">
        <v>1786</v>
      </c>
      <c r="C200" s="26" t="s">
        <v>1788</v>
      </c>
      <c r="E200" s="50" t="s">
        <v>1787</v>
      </c>
      <c r="F200" s="50" t="s">
        <v>1786</v>
      </c>
      <c r="G200" s="50" t="s">
        <v>1788</v>
      </c>
      <c r="H200" s="4" t="str">
        <f t="shared" si="5"/>
        <v/>
      </c>
      <c r="W200"/>
    </row>
    <row r="201" spans="1:23" x14ac:dyDescent="0.3">
      <c r="A201" s="9" t="s">
        <v>2280</v>
      </c>
      <c r="B201" s="26" t="s">
        <v>2279</v>
      </c>
      <c r="C201" s="26" t="s">
        <v>710</v>
      </c>
      <c r="E201" s="50" t="s">
        <v>2280</v>
      </c>
      <c r="F201" s="50" t="s">
        <v>2279</v>
      </c>
      <c r="G201" s="50" t="s">
        <v>710</v>
      </c>
      <c r="H201" s="4" t="str">
        <f t="shared" si="5"/>
        <v/>
      </c>
      <c r="W201"/>
    </row>
    <row r="202" spans="1:23" x14ac:dyDescent="0.3">
      <c r="A202" s="9" t="s">
        <v>1929</v>
      </c>
      <c r="B202" s="26" t="s">
        <v>1928</v>
      </c>
      <c r="C202" s="26" t="s">
        <v>1930</v>
      </c>
      <c r="E202" s="50" t="s">
        <v>1929</v>
      </c>
      <c r="F202" s="50" t="s">
        <v>1928</v>
      </c>
      <c r="G202" s="50" t="s">
        <v>1930</v>
      </c>
      <c r="H202" s="4" t="str">
        <f t="shared" si="5"/>
        <v/>
      </c>
      <c r="W202"/>
    </row>
    <row r="203" spans="1:23" x14ac:dyDescent="0.3">
      <c r="A203" s="9" t="s">
        <v>2343</v>
      </c>
      <c r="B203" s="26" t="s">
        <v>2342</v>
      </c>
      <c r="C203" s="26" t="s">
        <v>2344</v>
      </c>
      <c r="E203" s="50" t="s">
        <v>2343</v>
      </c>
      <c r="F203" s="50" t="s">
        <v>2342</v>
      </c>
      <c r="G203" s="50" t="s">
        <v>2344</v>
      </c>
      <c r="H203" s="4" t="str">
        <f t="shared" si="5"/>
        <v/>
      </c>
      <c r="W203"/>
    </row>
    <row r="204" spans="1:23" x14ac:dyDescent="0.3">
      <c r="A204" s="10" t="s">
        <v>1750</v>
      </c>
      <c r="B204" s="33" t="s">
        <v>1749</v>
      </c>
      <c r="C204" s="33" t="s">
        <v>1751</v>
      </c>
      <c r="E204" s="50" t="s">
        <v>1750</v>
      </c>
      <c r="F204" s="50" t="s">
        <v>1749</v>
      </c>
      <c r="G204" s="50" t="s">
        <v>1751</v>
      </c>
      <c r="H204" s="4" t="str">
        <f t="shared" si="5"/>
        <v/>
      </c>
      <c r="W204"/>
    </row>
    <row r="205" spans="1:23" x14ac:dyDescent="0.3">
      <c r="A205" s="56" t="s">
        <v>2445</v>
      </c>
      <c r="B205" s="52" t="s">
        <v>2446</v>
      </c>
      <c r="C205" s="13" t="s">
        <v>2444</v>
      </c>
      <c r="E205" s="56" t="s">
        <v>2445</v>
      </c>
      <c r="F205" s="52" t="s">
        <v>2446</v>
      </c>
      <c r="G205" s="13" t="s">
        <v>2444</v>
      </c>
      <c r="H205" s="4" t="str">
        <f t="shared" si="5"/>
        <v/>
      </c>
      <c r="W205"/>
    </row>
    <row r="206" spans="1:23" x14ac:dyDescent="0.3">
      <c r="A206" s="56" t="s">
        <v>2445</v>
      </c>
      <c r="B206" s="52" t="s">
        <v>2449</v>
      </c>
      <c r="C206" s="13" t="s">
        <v>2448</v>
      </c>
      <c r="E206" s="56" t="s">
        <v>2445</v>
      </c>
      <c r="F206" s="52" t="s">
        <v>2449</v>
      </c>
      <c r="G206" s="13" t="s">
        <v>2448</v>
      </c>
      <c r="H206" s="4" t="str">
        <f t="shared" si="5"/>
        <v/>
      </c>
      <c r="W206"/>
    </row>
  </sheetData>
  <sheetProtection algorithmName="SHA-512" hashValue="8siuznbMyqLsX5FNYNhCVZHcnq/ULpzPBwKMVskIWcliEWkzU5VsLSr8tAdg2TaQt9qRHyeJvIk6n3BX/gRhQQ==" saltValue="C85WTOeYVptxC9YqF+ahqA==" spinCount="100000" sheet="1" objects="1" scenarios="1"/>
  <autoFilter ref="A1:T206" xr:uid="{00000000-0009-0000-0000-000002000000}"/>
  <pageMargins left="0.17" right="0.7" top="0.75" bottom="0.75" header="0.3" footer="0.3"/>
  <pageSetup scale="1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FFC000"/>
  </sheetPr>
  <dimension ref="A1:E492"/>
  <sheetViews>
    <sheetView topLeftCell="A450" workbookViewId="0">
      <selection activeCell="A450" sqref="A1:E1048576"/>
    </sheetView>
  </sheetViews>
  <sheetFormatPr baseColWidth="10" defaultColWidth="11.44140625" defaultRowHeight="12" x14ac:dyDescent="0.25"/>
  <cols>
    <col min="1" max="1" width="7.6640625" style="8" customWidth="1"/>
    <col min="2" max="2" width="38.6640625" style="8" customWidth="1"/>
    <col min="3" max="3" width="7.5546875" style="8" customWidth="1"/>
    <col min="4" max="4" width="50" style="8" bestFit="1" customWidth="1"/>
    <col min="5" max="16384" width="11.44140625" style="8"/>
  </cols>
  <sheetData>
    <row r="1" spans="1:5" x14ac:dyDescent="0.25">
      <c r="A1" s="7" t="s">
        <v>192</v>
      </c>
      <c r="B1" s="7" t="s">
        <v>1224</v>
      </c>
      <c r="C1" s="7"/>
      <c r="D1" s="7" t="s">
        <v>1224</v>
      </c>
      <c r="E1" s="7" t="s">
        <v>192</v>
      </c>
    </row>
    <row r="2" spans="1:5" x14ac:dyDescent="0.25">
      <c r="A2" s="8" t="s">
        <v>193</v>
      </c>
      <c r="B2" s="8" t="s">
        <v>785</v>
      </c>
      <c r="D2" s="8" t="s">
        <v>785</v>
      </c>
      <c r="E2" s="8" t="s">
        <v>193</v>
      </c>
    </row>
    <row r="3" spans="1:5" x14ac:dyDescent="0.25">
      <c r="A3" s="8" t="s">
        <v>194</v>
      </c>
      <c r="B3" s="8" t="s">
        <v>786</v>
      </c>
      <c r="D3" s="8" t="s">
        <v>786</v>
      </c>
      <c r="E3" s="8" t="s">
        <v>194</v>
      </c>
    </row>
    <row r="4" spans="1:5" x14ac:dyDescent="0.25">
      <c r="A4" s="8" t="s">
        <v>195</v>
      </c>
      <c r="B4" s="8" t="s">
        <v>787</v>
      </c>
      <c r="D4" s="8" t="s">
        <v>787</v>
      </c>
      <c r="E4" s="8" t="s">
        <v>195</v>
      </c>
    </row>
    <row r="5" spans="1:5" x14ac:dyDescent="0.25">
      <c r="A5" s="8" t="s">
        <v>196</v>
      </c>
      <c r="B5" s="8" t="s">
        <v>788</v>
      </c>
      <c r="D5" s="8" t="s">
        <v>788</v>
      </c>
      <c r="E5" s="8" t="s">
        <v>196</v>
      </c>
    </row>
    <row r="6" spans="1:5" x14ac:dyDescent="0.25">
      <c r="A6" s="8" t="s">
        <v>197</v>
      </c>
      <c r="B6" s="8" t="s">
        <v>789</v>
      </c>
      <c r="D6" s="8" t="s">
        <v>789</v>
      </c>
      <c r="E6" s="8" t="s">
        <v>197</v>
      </c>
    </row>
    <row r="7" spans="1:5" x14ac:dyDescent="0.25">
      <c r="A7" s="8" t="s">
        <v>198</v>
      </c>
      <c r="B7" s="8" t="s">
        <v>790</v>
      </c>
      <c r="D7" s="8" t="s">
        <v>790</v>
      </c>
      <c r="E7" s="8" t="s">
        <v>198</v>
      </c>
    </row>
    <row r="8" spans="1:5" x14ac:dyDescent="0.25">
      <c r="A8" s="8" t="s">
        <v>199</v>
      </c>
      <c r="B8" s="8" t="s">
        <v>791</v>
      </c>
      <c r="D8" s="8" t="s">
        <v>791</v>
      </c>
      <c r="E8" s="8" t="s">
        <v>199</v>
      </c>
    </row>
    <row r="9" spans="1:5" x14ac:dyDescent="0.25">
      <c r="A9" s="8" t="s">
        <v>200</v>
      </c>
      <c r="B9" s="8" t="s">
        <v>792</v>
      </c>
      <c r="D9" s="8" t="s">
        <v>792</v>
      </c>
      <c r="E9" s="8" t="s">
        <v>200</v>
      </c>
    </row>
    <row r="10" spans="1:5" x14ac:dyDescent="0.25">
      <c r="A10" s="8" t="s">
        <v>201</v>
      </c>
      <c r="B10" s="8" t="s">
        <v>793</v>
      </c>
      <c r="D10" s="8" t="s">
        <v>793</v>
      </c>
      <c r="E10" s="8" t="s">
        <v>201</v>
      </c>
    </row>
    <row r="11" spans="1:5" x14ac:dyDescent="0.25">
      <c r="A11" s="8" t="s">
        <v>202</v>
      </c>
      <c r="B11" s="8" t="s">
        <v>794</v>
      </c>
      <c r="D11" s="8" t="s">
        <v>794</v>
      </c>
      <c r="E11" s="8" t="s">
        <v>202</v>
      </c>
    </row>
    <row r="12" spans="1:5" x14ac:dyDescent="0.25">
      <c r="A12" s="8" t="s">
        <v>203</v>
      </c>
      <c r="B12" s="8" t="s">
        <v>795</v>
      </c>
      <c r="D12" s="8" t="s">
        <v>795</v>
      </c>
      <c r="E12" s="8" t="s">
        <v>203</v>
      </c>
    </row>
    <row r="13" spans="1:5" x14ac:dyDescent="0.25">
      <c r="A13" s="8" t="s">
        <v>204</v>
      </c>
      <c r="B13" s="8" t="s">
        <v>796</v>
      </c>
      <c r="D13" s="8" t="s">
        <v>796</v>
      </c>
      <c r="E13" s="8" t="s">
        <v>204</v>
      </c>
    </row>
    <row r="14" spans="1:5" x14ac:dyDescent="0.25">
      <c r="A14" s="8" t="s">
        <v>205</v>
      </c>
      <c r="B14" s="8" t="s">
        <v>797</v>
      </c>
      <c r="D14" s="8" t="s">
        <v>797</v>
      </c>
      <c r="E14" s="8" t="s">
        <v>205</v>
      </c>
    </row>
    <row r="15" spans="1:5" x14ac:dyDescent="0.25">
      <c r="A15" s="8" t="s">
        <v>206</v>
      </c>
      <c r="B15" s="8" t="s">
        <v>798</v>
      </c>
      <c r="D15" s="8" t="s">
        <v>798</v>
      </c>
      <c r="E15" s="8" t="s">
        <v>206</v>
      </c>
    </row>
    <row r="16" spans="1:5" x14ac:dyDescent="0.25">
      <c r="A16" s="8" t="s">
        <v>207</v>
      </c>
      <c r="B16" s="8" t="s">
        <v>799</v>
      </c>
      <c r="D16" s="8" t="s">
        <v>799</v>
      </c>
      <c r="E16" s="8" t="s">
        <v>207</v>
      </c>
    </row>
    <row r="17" spans="1:5" x14ac:dyDescent="0.25">
      <c r="A17" s="8" t="s">
        <v>208</v>
      </c>
      <c r="B17" s="8" t="s">
        <v>800</v>
      </c>
      <c r="D17" s="8" t="s">
        <v>800</v>
      </c>
      <c r="E17" s="8" t="s">
        <v>208</v>
      </c>
    </row>
    <row r="18" spans="1:5" x14ac:dyDescent="0.25">
      <c r="A18" s="8" t="s">
        <v>209</v>
      </c>
      <c r="B18" s="8" t="s">
        <v>801</v>
      </c>
      <c r="D18" s="8" t="s">
        <v>801</v>
      </c>
      <c r="E18" s="8" t="s">
        <v>209</v>
      </c>
    </row>
    <row r="19" spans="1:5" x14ac:dyDescent="0.25">
      <c r="A19" s="8" t="s">
        <v>210</v>
      </c>
      <c r="B19" s="8" t="s">
        <v>802</v>
      </c>
      <c r="D19" s="8" t="s">
        <v>802</v>
      </c>
      <c r="E19" s="8" t="s">
        <v>210</v>
      </c>
    </row>
    <row r="20" spans="1:5" x14ac:dyDescent="0.25">
      <c r="A20" s="8" t="s">
        <v>211</v>
      </c>
      <c r="B20" s="8" t="s">
        <v>803</v>
      </c>
      <c r="D20" s="8" t="s">
        <v>803</v>
      </c>
      <c r="E20" s="8" t="s">
        <v>211</v>
      </c>
    </row>
    <row r="21" spans="1:5" x14ac:dyDescent="0.25">
      <c r="A21" s="8" t="s">
        <v>212</v>
      </c>
      <c r="B21" s="8" t="s">
        <v>804</v>
      </c>
      <c r="D21" s="8" t="s">
        <v>804</v>
      </c>
      <c r="E21" s="8" t="s">
        <v>212</v>
      </c>
    </row>
    <row r="22" spans="1:5" x14ac:dyDescent="0.25">
      <c r="A22" s="8" t="s">
        <v>213</v>
      </c>
      <c r="B22" s="8" t="s">
        <v>805</v>
      </c>
      <c r="D22" s="8" t="s">
        <v>805</v>
      </c>
      <c r="E22" s="8" t="s">
        <v>213</v>
      </c>
    </row>
    <row r="23" spans="1:5" x14ac:dyDescent="0.25">
      <c r="A23" s="8" t="s">
        <v>214</v>
      </c>
      <c r="B23" s="8" t="s">
        <v>806</v>
      </c>
      <c r="D23" s="8" t="s">
        <v>806</v>
      </c>
      <c r="E23" s="8" t="s">
        <v>214</v>
      </c>
    </row>
    <row r="24" spans="1:5" x14ac:dyDescent="0.25">
      <c r="A24" s="8" t="s">
        <v>215</v>
      </c>
      <c r="B24" s="8" t="s">
        <v>807</v>
      </c>
      <c r="D24" s="8" t="s">
        <v>807</v>
      </c>
      <c r="E24" s="8" t="s">
        <v>215</v>
      </c>
    </row>
    <row r="25" spans="1:5" x14ac:dyDescent="0.25">
      <c r="A25" s="8" t="s">
        <v>216</v>
      </c>
      <c r="B25" s="8" t="s">
        <v>808</v>
      </c>
      <c r="D25" s="8" t="s">
        <v>808</v>
      </c>
      <c r="E25" s="8" t="s">
        <v>216</v>
      </c>
    </row>
    <row r="26" spans="1:5" x14ac:dyDescent="0.25">
      <c r="A26" s="8" t="s">
        <v>217</v>
      </c>
      <c r="B26" s="8" t="s">
        <v>809</v>
      </c>
      <c r="D26" s="8" t="s">
        <v>809</v>
      </c>
      <c r="E26" s="8" t="s">
        <v>217</v>
      </c>
    </row>
    <row r="27" spans="1:5" x14ac:dyDescent="0.25">
      <c r="A27" s="8" t="s">
        <v>218</v>
      </c>
      <c r="B27" s="8" t="s">
        <v>810</v>
      </c>
      <c r="D27" s="8" t="s">
        <v>810</v>
      </c>
      <c r="E27" s="8" t="s">
        <v>218</v>
      </c>
    </row>
    <row r="28" spans="1:5" x14ac:dyDescent="0.25">
      <c r="A28" s="8" t="s">
        <v>219</v>
      </c>
      <c r="B28" s="8" t="s">
        <v>811</v>
      </c>
      <c r="D28" s="8" t="s">
        <v>811</v>
      </c>
      <c r="E28" s="8" t="s">
        <v>219</v>
      </c>
    </row>
    <row r="29" spans="1:5" x14ac:dyDescent="0.25">
      <c r="A29" s="8" t="s">
        <v>220</v>
      </c>
      <c r="B29" s="8" t="s">
        <v>812</v>
      </c>
      <c r="D29" s="8" t="s">
        <v>812</v>
      </c>
      <c r="E29" s="8" t="s">
        <v>220</v>
      </c>
    </row>
    <row r="30" spans="1:5" x14ac:dyDescent="0.25">
      <c r="A30" s="8" t="s">
        <v>221</v>
      </c>
      <c r="B30" s="8" t="s">
        <v>813</v>
      </c>
      <c r="D30" s="8" t="s">
        <v>813</v>
      </c>
      <c r="E30" s="8" t="s">
        <v>221</v>
      </c>
    </row>
    <row r="31" spans="1:5" x14ac:dyDescent="0.25">
      <c r="A31" s="8" t="s">
        <v>222</v>
      </c>
      <c r="B31" s="8" t="s">
        <v>814</v>
      </c>
      <c r="D31" s="8" t="s">
        <v>814</v>
      </c>
      <c r="E31" s="8" t="s">
        <v>222</v>
      </c>
    </row>
    <row r="32" spans="1:5" x14ac:dyDescent="0.25">
      <c r="A32" s="8" t="s">
        <v>223</v>
      </c>
      <c r="B32" s="8" t="s">
        <v>815</v>
      </c>
      <c r="D32" s="8" t="s">
        <v>815</v>
      </c>
      <c r="E32" s="8" t="s">
        <v>223</v>
      </c>
    </row>
    <row r="33" spans="1:5" x14ac:dyDescent="0.25">
      <c r="A33" s="8" t="s">
        <v>224</v>
      </c>
      <c r="B33" s="8" t="s">
        <v>816</v>
      </c>
      <c r="D33" s="8" t="s">
        <v>816</v>
      </c>
      <c r="E33" s="8" t="s">
        <v>224</v>
      </c>
    </row>
    <row r="34" spans="1:5" x14ac:dyDescent="0.25">
      <c r="A34" s="8" t="s">
        <v>225</v>
      </c>
      <c r="B34" s="8" t="s">
        <v>1228</v>
      </c>
      <c r="D34" s="8" t="s">
        <v>1228</v>
      </c>
      <c r="E34" s="8" t="s">
        <v>225</v>
      </c>
    </row>
    <row r="35" spans="1:5" x14ac:dyDescent="0.25">
      <c r="A35" s="8" t="s">
        <v>226</v>
      </c>
      <c r="B35" s="8" t="s">
        <v>817</v>
      </c>
      <c r="D35" s="8" t="s">
        <v>817</v>
      </c>
      <c r="E35" s="8" t="s">
        <v>226</v>
      </c>
    </row>
    <row r="36" spans="1:5" x14ac:dyDescent="0.25">
      <c r="A36" s="8" t="s">
        <v>227</v>
      </c>
      <c r="B36" s="8" t="s">
        <v>818</v>
      </c>
      <c r="D36" s="8" t="s">
        <v>818</v>
      </c>
      <c r="E36" s="8" t="s">
        <v>227</v>
      </c>
    </row>
    <row r="37" spans="1:5" x14ac:dyDescent="0.25">
      <c r="A37" s="8" t="s">
        <v>228</v>
      </c>
      <c r="B37" s="8" t="s">
        <v>819</v>
      </c>
      <c r="D37" s="8" t="s">
        <v>819</v>
      </c>
      <c r="E37" s="8" t="s">
        <v>228</v>
      </c>
    </row>
    <row r="38" spans="1:5" x14ac:dyDescent="0.25">
      <c r="A38" s="8" t="s">
        <v>229</v>
      </c>
      <c r="B38" s="8" t="s">
        <v>820</v>
      </c>
      <c r="D38" s="8" t="s">
        <v>820</v>
      </c>
      <c r="E38" s="8" t="s">
        <v>229</v>
      </c>
    </row>
    <row r="39" spans="1:5" x14ac:dyDescent="0.25">
      <c r="A39" s="8" t="s">
        <v>230</v>
      </c>
      <c r="B39" s="8" t="s">
        <v>821</v>
      </c>
      <c r="D39" s="8" t="s">
        <v>821</v>
      </c>
      <c r="E39" s="8" t="s">
        <v>230</v>
      </c>
    </row>
    <row r="40" spans="1:5" x14ac:dyDescent="0.25">
      <c r="A40" s="8" t="s">
        <v>231</v>
      </c>
      <c r="B40" s="8" t="s">
        <v>822</v>
      </c>
      <c r="D40" s="8" t="s">
        <v>822</v>
      </c>
      <c r="E40" s="8" t="s">
        <v>231</v>
      </c>
    </row>
    <row r="41" spans="1:5" x14ac:dyDescent="0.25">
      <c r="A41" s="8" t="s">
        <v>232</v>
      </c>
      <c r="B41" s="8" t="s">
        <v>823</v>
      </c>
      <c r="D41" s="8" t="s">
        <v>823</v>
      </c>
      <c r="E41" s="8" t="s">
        <v>232</v>
      </c>
    </row>
    <row r="42" spans="1:5" x14ac:dyDescent="0.25">
      <c r="A42" s="8" t="s">
        <v>233</v>
      </c>
      <c r="B42" s="8" t="s">
        <v>824</v>
      </c>
      <c r="D42" s="8" t="s">
        <v>824</v>
      </c>
      <c r="E42" s="8" t="s">
        <v>233</v>
      </c>
    </row>
    <row r="43" spans="1:5" x14ac:dyDescent="0.25">
      <c r="A43" s="8" t="s">
        <v>234</v>
      </c>
      <c r="B43" s="8" t="s">
        <v>825</v>
      </c>
      <c r="D43" s="8" t="s">
        <v>825</v>
      </c>
      <c r="E43" s="8" t="s">
        <v>234</v>
      </c>
    </row>
    <row r="44" spans="1:5" x14ac:dyDescent="0.25">
      <c r="A44" s="8" t="s">
        <v>235</v>
      </c>
      <c r="B44" s="8" t="s">
        <v>826</v>
      </c>
      <c r="D44" s="8" t="s">
        <v>826</v>
      </c>
      <c r="E44" s="8" t="s">
        <v>235</v>
      </c>
    </row>
    <row r="45" spans="1:5" x14ac:dyDescent="0.25">
      <c r="A45" s="8" t="s">
        <v>236</v>
      </c>
      <c r="B45" s="8" t="s">
        <v>827</v>
      </c>
      <c r="D45" s="8" t="s">
        <v>827</v>
      </c>
      <c r="E45" s="8" t="s">
        <v>236</v>
      </c>
    </row>
    <row r="46" spans="1:5" x14ac:dyDescent="0.25">
      <c r="A46" s="8" t="s">
        <v>237</v>
      </c>
      <c r="B46" s="8" t="s">
        <v>828</v>
      </c>
      <c r="D46" s="8" t="s">
        <v>828</v>
      </c>
      <c r="E46" s="8" t="s">
        <v>237</v>
      </c>
    </row>
    <row r="47" spans="1:5" x14ac:dyDescent="0.25">
      <c r="A47" s="8" t="s">
        <v>238</v>
      </c>
      <c r="B47" s="8" t="s">
        <v>829</v>
      </c>
      <c r="D47" s="8" t="s">
        <v>829</v>
      </c>
      <c r="E47" s="8" t="s">
        <v>238</v>
      </c>
    </row>
    <row r="48" spans="1:5" x14ac:dyDescent="0.25">
      <c r="A48" s="8" t="s">
        <v>239</v>
      </c>
      <c r="B48" s="8" t="s">
        <v>830</v>
      </c>
      <c r="D48" s="8" t="s">
        <v>830</v>
      </c>
      <c r="E48" s="8" t="s">
        <v>239</v>
      </c>
    </row>
    <row r="49" spans="1:5" x14ac:dyDescent="0.25">
      <c r="A49" s="8" t="s">
        <v>240</v>
      </c>
      <c r="B49" s="8" t="s">
        <v>831</v>
      </c>
      <c r="D49" s="8" t="s">
        <v>831</v>
      </c>
      <c r="E49" s="8" t="s">
        <v>240</v>
      </c>
    </row>
    <row r="50" spans="1:5" x14ac:dyDescent="0.25">
      <c r="A50" s="8" t="s">
        <v>241</v>
      </c>
      <c r="B50" s="8" t="s">
        <v>832</v>
      </c>
      <c r="D50" s="8" t="s">
        <v>832</v>
      </c>
      <c r="E50" s="8" t="s">
        <v>241</v>
      </c>
    </row>
    <row r="51" spans="1:5" x14ac:dyDescent="0.25">
      <c r="A51" s="8" t="s">
        <v>242</v>
      </c>
      <c r="B51" s="8" t="s">
        <v>1229</v>
      </c>
      <c r="D51" s="8" t="s">
        <v>1229</v>
      </c>
      <c r="E51" s="8" t="s">
        <v>242</v>
      </c>
    </row>
    <row r="52" spans="1:5" x14ac:dyDescent="0.25">
      <c r="A52" s="8" t="s">
        <v>243</v>
      </c>
      <c r="B52" s="8" t="s">
        <v>833</v>
      </c>
      <c r="D52" s="8" t="s">
        <v>833</v>
      </c>
      <c r="E52" s="8" t="s">
        <v>243</v>
      </c>
    </row>
    <row r="53" spans="1:5" x14ac:dyDescent="0.25">
      <c r="A53" s="8" t="s">
        <v>244</v>
      </c>
      <c r="B53" s="8" t="s">
        <v>834</v>
      </c>
      <c r="D53" s="8" t="s">
        <v>834</v>
      </c>
      <c r="E53" s="8" t="s">
        <v>244</v>
      </c>
    </row>
    <row r="54" spans="1:5" x14ac:dyDescent="0.25">
      <c r="A54" s="8" t="s">
        <v>719</v>
      </c>
      <c r="B54" s="8" t="s">
        <v>835</v>
      </c>
      <c r="D54" s="8" t="s">
        <v>835</v>
      </c>
      <c r="E54" s="8" t="s">
        <v>719</v>
      </c>
    </row>
    <row r="55" spans="1:5" x14ac:dyDescent="0.25">
      <c r="A55" s="8" t="s">
        <v>245</v>
      </c>
      <c r="B55" s="8" t="s">
        <v>836</v>
      </c>
      <c r="D55" s="8" t="s">
        <v>836</v>
      </c>
      <c r="E55" s="8" t="s">
        <v>245</v>
      </c>
    </row>
    <row r="56" spans="1:5" x14ac:dyDescent="0.25">
      <c r="A56" s="8" t="s">
        <v>246</v>
      </c>
      <c r="B56" s="8" t="s">
        <v>1230</v>
      </c>
      <c r="D56" s="8" t="s">
        <v>1230</v>
      </c>
      <c r="E56" s="8" t="s">
        <v>246</v>
      </c>
    </row>
    <row r="57" spans="1:5" x14ac:dyDescent="0.25">
      <c r="A57" s="8" t="s">
        <v>247</v>
      </c>
      <c r="B57" s="8" t="s">
        <v>837</v>
      </c>
      <c r="D57" s="8" t="s">
        <v>837</v>
      </c>
      <c r="E57" s="8" t="s">
        <v>247</v>
      </c>
    </row>
    <row r="58" spans="1:5" x14ac:dyDescent="0.25">
      <c r="A58" s="8" t="s">
        <v>248</v>
      </c>
      <c r="B58" s="8" t="s">
        <v>838</v>
      </c>
      <c r="D58" s="8" t="s">
        <v>838</v>
      </c>
      <c r="E58" s="8" t="s">
        <v>248</v>
      </c>
    </row>
    <row r="59" spans="1:5" x14ac:dyDescent="0.25">
      <c r="A59" s="8" t="s">
        <v>249</v>
      </c>
      <c r="B59" s="8" t="s">
        <v>839</v>
      </c>
      <c r="D59" s="8" t="s">
        <v>839</v>
      </c>
      <c r="E59" s="8" t="s">
        <v>249</v>
      </c>
    </row>
    <row r="60" spans="1:5" x14ac:dyDescent="0.25">
      <c r="A60" s="8" t="s">
        <v>250</v>
      </c>
      <c r="B60" s="8" t="s">
        <v>840</v>
      </c>
      <c r="D60" s="8" t="s">
        <v>840</v>
      </c>
      <c r="E60" s="8" t="s">
        <v>250</v>
      </c>
    </row>
    <row r="61" spans="1:5" x14ac:dyDescent="0.25">
      <c r="A61" s="8" t="s">
        <v>251</v>
      </c>
      <c r="B61" s="8" t="s">
        <v>841</v>
      </c>
      <c r="D61" s="8" t="s">
        <v>841</v>
      </c>
      <c r="E61" s="8" t="s">
        <v>251</v>
      </c>
    </row>
    <row r="62" spans="1:5" x14ac:dyDescent="0.25">
      <c r="A62" s="8" t="s">
        <v>252</v>
      </c>
      <c r="B62" s="8" t="s">
        <v>842</v>
      </c>
      <c r="D62" s="8" t="s">
        <v>842</v>
      </c>
      <c r="E62" s="8" t="s">
        <v>252</v>
      </c>
    </row>
    <row r="63" spans="1:5" x14ac:dyDescent="0.25">
      <c r="A63" s="8" t="s">
        <v>253</v>
      </c>
      <c r="B63" s="8" t="s">
        <v>843</v>
      </c>
      <c r="D63" s="8" t="s">
        <v>843</v>
      </c>
      <c r="E63" s="8" t="s">
        <v>253</v>
      </c>
    </row>
    <row r="64" spans="1:5" x14ac:dyDescent="0.25">
      <c r="A64" s="8" t="s">
        <v>254</v>
      </c>
      <c r="B64" s="8" t="s">
        <v>844</v>
      </c>
      <c r="D64" s="8" t="s">
        <v>844</v>
      </c>
      <c r="E64" s="8" t="s">
        <v>254</v>
      </c>
    </row>
    <row r="65" spans="1:5" x14ac:dyDescent="0.25">
      <c r="A65" s="8" t="s">
        <v>255</v>
      </c>
      <c r="B65" s="8" t="s">
        <v>845</v>
      </c>
      <c r="D65" s="8" t="s">
        <v>845</v>
      </c>
      <c r="E65" s="8" t="s">
        <v>255</v>
      </c>
    </row>
    <row r="66" spans="1:5" x14ac:dyDescent="0.25">
      <c r="A66" s="8" t="s">
        <v>256</v>
      </c>
      <c r="B66" s="8" t="s">
        <v>846</v>
      </c>
      <c r="D66" s="8" t="s">
        <v>846</v>
      </c>
      <c r="E66" s="8" t="s">
        <v>256</v>
      </c>
    </row>
    <row r="67" spans="1:5" x14ac:dyDescent="0.25">
      <c r="A67" s="8" t="s">
        <v>257</v>
      </c>
      <c r="B67" s="8" t="s">
        <v>847</v>
      </c>
      <c r="D67" s="8" t="s">
        <v>847</v>
      </c>
      <c r="E67" s="8" t="s">
        <v>257</v>
      </c>
    </row>
    <row r="68" spans="1:5" x14ac:dyDescent="0.25">
      <c r="A68" s="8" t="s">
        <v>258</v>
      </c>
      <c r="B68" s="8" t="s">
        <v>848</v>
      </c>
      <c r="D68" s="8" t="s">
        <v>848</v>
      </c>
      <c r="E68" s="8" t="s">
        <v>258</v>
      </c>
    </row>
    <row r="69" spans="1:5" x14ac:dyDescent="0.25">
      <c r="A69" s="8" t="s">
        <v>259</v>
      </c>
      <c r="B69" s="8" t="s">
        <v>849</v>
      </c>
      <c r="D69" s="8" t="s">
        <v>849</v>
      </c>
      <c r="E69" s="8" t="s">
        <v>259</v>
      </c>
    </row>
    <row r="70" spans="1:5" x14ac:dyDescent="0.25">
      <c r="A70" s="8" t="s">
        <v>260</v>
      </c>
      <c r="B70" s="8" t="s">
        <v>850</v>
      </c>
      <c r="D70" s="8" t="s">
        <v>850</v>
      </c>
      <c r="E70" s="8" t="s">
        <v>260</v>
      </c>
    </row>
    <row r="71" spans="1:5" x14ac:dyDescent="0.25">
      <c r="A71" s="8" t="s">
        <v>261</v>
      </c>
      <c r="B71" s="8" t="s">
        <v>851</v>
      </c>
      <c r="D71" s="8" t="s">
        <v>851</v>
      </c>
      <c r="E71" s="8" t="s">
        <v>261</v>
      </c>
    </row>
    <row r="72" spans="1:5" x14ac:dyDescent="0.25">
      <c r="A72" s="8" t="s">
        <v>262</v>
      </c>
      <c r="B72" s="8" t="s">
        <v>852</v>
      </c>
      <c r="D72" s="8" t="s">
        <v>852</v>
      </c>
      <c r="E72" s="8" t="s">
        <v>262</v>
      </c>
    </row>
    <row r="73" spans="1:5" x14ac:dyDescent="0.25">
      <c r="A73" s="8" t="s">
        <v>263</v>
      </c>
      <c r="B73" s="8" t="s">
        <v>853</v>
      </c>
      <c r="D73" s="8" t="s">
        <v>853</v>
      </c>
      <c r="E73" s="8" t="s">
        <v>263</v>
      </c>
    </row>
    <row r="74" spans="1:5" x14ac:dyDescent="0.25">
      <c r="A74" s="8" t="s">
        <v>264</v>
      </c>
      <c r="B74" s="8" t="s">
        <v>854</v>
      </c>
      <c r="D74" s="8" t="s">
        <v>854</v>
      </c>
      <c r="E74" s="8" t="s">
        <v>264</v>
      </c>
    </row>
    <row r="75" spans="1:5" x14ac:dyDescent="0.25">
      <c r="A75" s="8" t="s">
        <v>265</v>
      </c>
      <c r="B75" s="8" t="s">
        <v>855</v>
      </c>
      <c r="D75" s="8" t="s">
        <v>855</v>
      </c>
      <c r="E75" s="8" t="s">
        <v>265</v>
      </c>
    </row>
    <row r="76" spans="1:5" x14ac:dyDescent="0.25">
      <c r="A76" s="8" t="s">
        <v>266</v>
      </c>
      <c r="B76" s="8" t="s">
        <v>856</v>
      </c>
      <c r="D76" s="8" t="s">
        <v>856</v>
      </c>
      <c r="E76" s="8" t="s">
        <v>266</v>
      </c>
    </row>
    <row r="77" spans="1:5" x14ac:dyDescent="0.25">
      <c r="A77" s="8" t="s">
        <v>267</v>
      </c>
      <c r="B77" s="8" t="s">
        <v>857</v>
      </c>
      <c r="D77" s="8" t="s">
        <v>857</v>
      </c>
      <c r="E77" s="8" t="s">
        <v>267</v>
      </c>
    </row>
    <row r="78" spans="1:5" x14ac:dyDescent="0.25">
      <c r="A78" s="8" t="s">
        <v>268</v>
      </c>
      <c r="B78" s="8" t="s">
        <v>858</v>
      </c>
      <c r="D78" s="8" t="s">
        <v>858</v>
      </c>
      <c r="E78" s="8" t="s">
        <v>268</v>
      </c>
    </row>
    <row r="79" spans="1:5" x14ac:dyDescent="0.25">
      <c r="A79" s="8" t="s">
        <v>269</v>
      </c>
      <c r="B79" s="8" t="s">
        <v>859</v>
      </c>
      <c r="D79" s="8" t="s">
        <v>859</v>
      </c>
      <c r="E79" s="8" t="s">
        <v>269</v>
      </c>
    </row>
    <row r="80" spans="1:5" x14ac:dyDescent="0.25">
      <c r="A80" s="8" t="s">
        <v>270</v>
      </c>
      <c r="B80" s="8" t="s">
        <v>860</v>
      </c>
      <c r="D80" s="8" t="s">
        <v>860</v>
      </c>
      <c r="E80" s="8" t="s">
        <v>270</v>
      </c>
    </row>
    <row r="81" spans="1:5" x14ac:dyDescent="0.25">
      <c r="A81" s="8" t="s">
        <v>271</v>
      </c>
      <c r="B81" s="8" t="s">
        <v>861</v>
      </c>
      <c r="D81" s="8" t="s">
        <v>861</v>
      </c>
      <c r="E81" s="8" t="s">
        <v>271</v>
      </c>
    </row>
    <row r="82" spans="1:5" x14ac:dyDescent="0.25">
      <c r="A82" s="8" t="s">
        <v>272</v>
      </c>
      <c r="B82" s="8" t="s">
        <v>862</v>
      </c>
      <c r="D82" s="8" t="s">
        <v>862</v>
      </c>
      <c r="E82" s="8" t="s">
        <v>272</v>
      </c>
    </row>
    <row r="83" spans="1:5" x14ac:dyDescent="0.25">
      <c r="A83" s="8" t="s">
        <v>273</v>
      </c>
      <c r="B83" s="8" t="s">
        <v>1231</v>
      </c>
      <c r="D83" s="8" t="s">
        <v>1231</v>
      </c>
      <c r="E83" s="8" t="s">
        <v>273</v>
      </c>
    </row>
    <row r="84" spans="1:5" x14ac:dyDescent="0.25">
      <c r="A84" s="8" t="s">
        <v>274</v>
      </c>
      <c r="B84" s="8" t="s">
        <v>1232</v>
      </c>
      <c r="D84" s="8" t="s">
        <v>1232</v>
      </c>
      <c r="E84" s="8" t="s">
        <v>274</v>
      </c>
    </row>
    <row r="85" spans="1:5" x14ac:dyDescent="0.25">
      <c r="A85" s="8" t="s">
        <v>275</v>
      </c>
      <c r="B85" s="8" t="s">
        <v>863</v>
      </c>
      <c r="D85" s="8" t="s">
        <v>863</v>
      </c>
      <c r="E85" s="8" t="s">
        <v>275</v>
      </c>
    </row>
    <row r="86" spans="1:5" x14ac:dyDescent="0.25">
      <c r="A86" s="8" t="s">
        <v>276</v>
      </c>
      <c r="B86" s="8" t="s">
        <v>864</v>
      </c>
      <c r="D86" s="8" t="s">
        <v>864</v>
      </c>
      <c r="E86" s="8" t="s">
        <v>276</v>
      </c>
    </row>
    <row r="87" spans="1:5" x14ac:dyDescent="0.25">
      <c r="A87" s="8" t="s">
        <v>277</v>
      </c>
      <c r="B87" s="8" t="s">
        <v>865</v>
      </c>
      <c r="D87" s="8" t="s">
        <v>865</v>
      </c>
      <c r="E87" s="8" t="s">
        <v>277</v>
      </c>
    </row>
    <row r="88" spans="1:5" x14ac:dyDescent="0.25">
      <c r="A88" s="8" t="s">
        <v>278</v>
      </c>
      <c r="B88" s="8" t="s">
        <v>866</v>
      </c>
      <c r="D88" s="8" t="s">
        <v>866</v>
      </c>
      <c r="E88" s="8" t="s">
        <v>278</v>
      </c>
    </row>
    <row r="89" spans="1:5" x14ac:dyDescent="0.25">
      <c r="A89" s="8" t="s">
        <v>279</v>
      </c>
      <c r="B89" s="8" t="s">
        <v>867</v>
      </c>
      <c r="D89" s="8" t="s">
        <v>867</v>
      </c>
      <c r="E89" s="8" t="s">
        <v>279</v>
      </c>
    </row>
    <row r="90" spans="1:5" x14ac:dyDescent="0.25">
      <c r="A90" s="8" t="s">
        <v>280</v>
      </c>
      <c r="B90" s="8" t="s">
        <v>868</v>
      </c>
      <c r="D90" s="8" t="s">
        <v>868</v>
      </c>
      <c r="E90" s="8" t="s">
        <v>280</v>
      </c>
    </row>
    <row r="91" spans="1:5" x14ac:dyDescent="0.25">
      <c r="A91" s="8" t="s">
        <v>281</v>
      </c>
      <c r="B91" s="8" t="s">
        <v>869</v>
      </c>
      <c r="D91" s="8" t="s">
        <v>869</v>
      </c>
      <c r="E91" s="8" t="s">
        <v>281</v>
      </c>
    </row>
    <row r="92" spans="1:5" x14ac:dyDescent="0.25">
      <c r="A92" s="8" t="s">
        <v>282</v>
      </c>
      <c r="B92" s="8" t="s">
        <v>870</v>
      </c>
      <c r="D92" s="8" t="s">
        <v>870</v>
      </c>
      <c r="E92" s="8" t="s">
        <v>282</v>
      </c>
    </row>
    <row r="93" spans="1:5" x14ac:dyDescent="0.25">
      <c r="A93" s="8" t="s">
        <v>283</v>
      </c>
      <c r="B93" s="8" t="s">
        <v>871</v>
      </c>
      <c r="D93" s="8" t="s">
        <v>871</v>
      </c>
      <c r="E93" s="8" t="s">
        <v>283</v>
      </c>
    </row>
    <row r="94" spans="1:5" x14ac:dyDescent="0.25">
      <c r="A94" s="8" t="s">
        <v>284</v>
      </c>
      <c r="B94" s="8" t="s">
        <v>872</v>
      </c>
      <c r="D94" s="8" t="s">
        <v>872</v>
      </c>
      <c r="E94" s="8" t="s">
        <v>284</v>
      </c>
    </row>
    <row r="95" spans="1:5" x14ac:dyDescent="0.25">
      <c r="A95" s="8" t="s">
        <v>285</v>
      </c>
      <c r="B95" s="8" t="s">
        <v>873</v>
      </c>
      <c r="D95" s="8" t="s">
        <v>873</v>
      </c>
      <c r="E95" s="8" t="s">
        <v>285</v>
      </c>
    </row>
    <row r="96" spans="1:5" x14ac:dyDescent="0.25">
      <c r="A96" s="8" t="s">
        <v>286</v>
      </c>
      <c r="B96" s="8" t="s">
        <v>874</v>
      </c>
      <c r="D96" s="8" t="s">
        <v>874</v>
      </c>
      <c r="E96" s="8" t="s">
        <v>286</v>
      </c>
    </row>
    <row r="97" spans="1:5" x14ac:dyDescent="0.25">
      <c r="A97" s="8" t="s">
        <v>287</v>
      </c>
      <c r="B97" s="8" t="s">
        <v>875</v>
      </c>
      <c r="D97" s="8" t="s">
        <v>875</v>
      </c>
      <c r="E97" s="8" t="s">
        <v>287</v>
      </c>
    </row>
    <row r="98" spans="1:5" x14ac:dyDescent="0.25">
      <c r="A98" s="8" t="s">
        <v>288</v>
      </c>
      <c r="B98" s="8" t="s">
        <v>876</v>
      </c>
      <c r="D98" s="8" t="s">
        <v>876</v>
      </c>
      <c r="E98" s="8" t="s">
        <v>288</v>
      </c>
    </row>
    <row r="99" spans="1:5" x14ac:dyDescent="0.25">
      <c r="A99" s="8" t="s">
        <v>289</v>
      </c>
      <c r="B99" s="8" t="s">
        <v>877</v>
      </c>
      <c r="D99" s="8" t="s">
        <v>877</v>
      </c>
      <c r="E99" s="8" t="s">
        <v>289</v>
      </c>
    </row>
    <row r="100" spans="1:5" x14ac:dyDescent="0.25">
      <c r="A100" s="8" t="s">
        <v>290</v>
      </c>
      <c r="B100" s="8" t="s">
        <v>878</v>
      </c>
      <c r="D100" s="8" t="s">
        <v>878</v>
      </c>
      <c r="E100" s="8" t="s">
        <v>290</v>
      </c>
    </row>
    <row r="101" spans="1:5" x14ac:dyDescent="0.25">
      <c r="A101" s="8" t="s">
        <v>291</v>
      </c>
      <c r="B101" s="8" t="s">
        <v>879</v>
      </c>
      <c r="D101" s="8" t="s">
        <v>879</v>
      </c>
      <c r="E101" s="8" t="s">
        <v>291</v>
      </c>
    </row>
    <row r="102" spans="1:5" x14ac:dyDescent="0.25">
      <c r="A102" s="8" t="s">
        <v>292</v>
      </c>
      <c r="B102" s="8" t="s">
        <v>880</v>
      </c>
      <c r="D102" s="8" t="s">
        <v>880</v>
      </c>
      <c r="E102" s="8" t="s">
        <v>292</v>
      </c>
    </row>
    <row r="103" spans="1:5" x14ac:dyDescent="0.25">
      <c r="A103" s="8" t="s">
        <v>293</v>
      </c>
      <c r="B103" s="8" t="s">
        <v>881</v>
      </c>
      <c r="D103" s="8" t="s">
        <v>881</v>
      </c>
      <c r="E103" s="8" t="s">
        <v>293</v>
      </c>
    </row>
    <row r="104" spans="1:5" x14ac:dyDescent="0.25">
      <c r="A104" s="8" t="s">
        <v>294</v>
      </c>
      <c r="B104" s="8" t="s">
        <v>882</v>
      </c>
      <c r="D104" s="8" t="s">
        <v>882</v>
      </c>
      <c r="E104" s="8" t="s">
        <v>294</v>
      </c>
    </row>
    <row r="105" spans="1:5" x14ac:dyDescent="0.25">
      <c r="A105" s="8" t="s">
        <v>295</v>
      </c>
      <c r="B105" s="8" t="s">
        <v>883</v>
      </c>
      <c r="D105" s="8" t="s">
        <v>883</v>
      </c>
      <c r="E105" s="8" t="s">
        <v>295</v>
      </c>
    </row>
    <row r="106" spans="1:5" x14ac:dyDescent="0.25">
      <c r="A106" s="8" t="s">
        <v>296</v>
      </c>
      <c r="B106" s="8" t="s">
        <v>884</v>
      </c>
      <c r="D106" s="8" t="s">
        <v>884</v>
      </c>
      <c r="E106" s="8" t="s">
        <v>296</v>
      </c>
    </row>
    <row r="107" spans="1:5" x14ac:dyDescent="0.25">
      <c r="A107" s="8" t="s">
        <v>297</v>
      </c>
      <c r="B107" s="8" t="s">
        <v>1233</v>
      </c>
      <c r="D107" s="8" t="s">
        <v>1233</v>
      </c>
      <c r="E107" s="8" t="s">
        <v>297</v>
      </c>
    </row>
    <row r="108" spans="1:5" x14ac:dyDescent="0.25">
      <c r="A108" s="8" t="s">
        <v>298</v>
      </c>
      <c r="B108" s="8" t="s">
        <v>1234</v>
      </c>
      <c r="D108" s="8" t="s">
        <v>1234</v>
      </c>
      <c r="E108" s="8" t="s">
        <v>298</v>
      </c>
    </row>
    <row r="109" spans="1:5" x14ac:dyDescent="0.25">
      <c r="A109" s="8" t="s">
        <v>299</v>
      </c>
      <c r="B109" s="8" t="s">
        <v>885</v>
      </c>
      <c r="D109" s="8" t="s">
        <v>885</v>
      </c>
      <c r="E109" s="8" t="s">
        <v>299</v>
      </c>
    </row>
    <row r="110" spans="1:5" x14ac:dyDescent="0.25">
      <c r="A110" s="8" t="s">
        <v>300</v>
      </c>
      <c r="B110" s="8" t="s">
        <v>886</v>
      </c>
      <c r="D110" s="8" t="s">
        <v>886</v>
      </c>
      <c r="E110" s="8" t="s">
        <v>300</v>
      </c>
    </row>
    <row r="111" spans="1:5" x14ac:dyDescent="0.25">
      <c r="A111" s="8" t="s">
        <v>301</v>
      </c>
      <c r="B111" s="8" t="s">
        <v>887</v>
      </c>
      <c r="D111" s="8" t="s">
        <v>887</v>
      </c>
      <c r="E111" s="8" t="s">
        <v>301</v>
      </c>
    </row>
    <row r="112" spans="1:5" x14ac:dyDescent="0.25">
      <c r="A112" s="8" t="s">
        <v>302</v>
      </c>
      <c r="B112" s="8" t="s">
        <v>888</v>
      </c>
      <c r="D112" s="8" t="s">
        <v>888</v>
      </c>
      <c r="E112" s="8" t="s">
        <v>302</v>
      </c>
    </row>
    <row r="113" spans="1:5" x14ac:dyDescent="0.25">
      <c r="A113" s="8" t="s">
        <v>303</v>
      </c>
      <c r="B113" s="8" t="s">
        <v>889</v>
      </c>
      <c r="D113" s="8" t="s">
        <v>889</v>
      </c>
      <c r="E113" s="8" t="s">
        <v>303</v>
      </c>
    </row>
    <row r="114" spans="1:5" x14ac:dyDescent="0.25">
      <c r="A114" s="8" t="s">
        <v>304</v>
      </c>
      <c r="B114" s="8" t="s">
        <v>890</v>
      </c>
      <c r="D114" s="8" t="s">
        <v>890</v>
      </c>
      <c r="E114" s="8" t="s">
        <v>304</v>
      </c>
    </row>
    <row r="115" spans="1:5" x14ac:dyDescent="0.25">
      <c r="A115" s="8" t="s">
        <v>305</v>
      </c>
      <c r="B115" s="8" t="s">
        <v>891</v>
      </c>
      <c r="D115" s="8" t="s">
        <v>891</v>
      </c>
      <c r="E115" s="8" t="s">
        <v>305</v>
      </c>
    </row>
    <row r="116" spans="1:5" x14ac:dyDescent="0.25">
      <c r="A116" s="8" t="s">
        <v>306</v>
      </c>
      <c r="B116" s="8" t="s">
        <v>892</v>
      </c>
      <c r="D116" s="8" t="s">
        <v>892</v>
      </c>
      <c r="E116" s="8" t="s">
        <v>306</v>
      </c>
    </row>
    <row r="117" spans="1:5" x14ac:dyDescent="0.25">
      <c r="A117" s="8" t="s">
        <v>307</v>
      </c>
      <c r="B117" s="8" t="s">
        <v>893</v>
      </c>
      <c r="D117" s="8" t="s">
        <v>893</v>
      </c>
      <c r="E117" s="8" t="s">
        <v>307</v>
      </c>
    </row>
    <row r="118" spans="1:5" x14ac:dyDescent="0.25">
      <c r="A118" s="8" t="s">
        <v>720</v>
      </c>
      <c r="B118" s="8" t="s">
        <v>894</v>
      </c>
      <c r="D118" s="8" t="s">
        <v>894</v>
      </c>
      <c r="E118" s="8" t="s">
        <v>720</v>
      </c>
    </row>
    <row r="119" spans="1:5" x14ac:dyDescent="0.25">
      <c r="A119" s="8" t="s">
        <v>308</v>
      </c>
      <c r="B119" s="8" t="s">
        <v>1235</v>
      </c>
      <c r="D119" s="8" t="s">
        <v>1235</v>
      </c>
      <c r="E119" s="8" t="s">
        <v>308</v>
      </c>
    </row>
    <row r="120" spans="1:5" x14ac:dyDescent="0.25">
      <c r="A120" s="8" t="s">
        <v>309</v>
      </c>
      <c r="B120" s="8" t="s">
        <v>1236</v>
      </c>
      <c r="D120" s="8" t="s">
        <v>1236</v>
      </c>
      <c r="E120" s="8" t="s">
        <v>309</v>
      </c>
    </row>
    <row r="121" spans="1:5" x14ac:dyDescent="0.25">
      <c r="A121" s="8" t="s">
        <v>310</v>
      </c>
      <c r="B121" s="8" t="s">
        <v>1237</v>
      </c>
      <c r="D121" s="8" t="s">
        <v>1237</v>
      </c>
      <c r="E121" s="8" t="s">
        <v>310</v>
      </c>
    </row>
    <row r="122" spans="1:5" x14ac:dyDescent="0.25">
      <c r="A122" s="8" t="s">
        <v>311</v>
      </c>
      <c r="B122" s="8" t="s">
        <v>1238</v>
      </c>
      <c r="D122" s="8" t="s">
        <v>1238</v>
      </c>
      <c r="E122" s="8" t="s">
        <v>311</v>
      </c>
    </row>
    <row r="123" spans="1:5" x14ac:dyDescent="0.25">
      <c r="A123" s="8" t="s">
        <v>312</v>
      </c>
      <c r="B123" s="8" t="s">
        <v>1239</v>
      </c>
      <c r="D123" s="8" t="s">
        <v>1239</v>
      </c>
      <c r="E123" s="8" t="s">
        <v>312</v>
      </c>
    </row>
    <row r="124" spans="1:5" x14ac:dyDescent="0.25">
      <c r="A124" s="8" t="s">
        <v>313</v>
      </c>
      <c r="B124" s="8" t="s">
        <v>1240</v>
      </c>
      <c r="D124" s="8" t="s">
        <v>1240</v>
      </c>
      <c r="E124" s="8" t="s">
        <v>313</v>
      </c>
    </row>
    <row r="125" spans="1:5" x14ac:dyDescent="0.25">
      <c r="A125" s="8" t="s">
        <v>314</v>
      </c>
      <c r="B125" s="8" t="s">
        <v>895</v>
      </c>
      <c r="D125" s="8" t="s">
        <v>895</v>
      </c>
      <c r="E125" s="8" t="s">
        <v>314</v>
      </c>
    </row>
    <row r="126" spans="1:5" x14ac:dyDescent="0.25">
      <c r="A126" s="8" t="s">
        <v>315</v>
      </c>
      <c r="B126" s="8" t="s">
        <v>896</v>
      </c>
      <c r="D126" s="8" t="s">
        <v>896</v>
      </c>
      <c r="E126" s="8" t="s">
        <v>315</v>
      </c>
    </row>
    <row r="127" spans="1:5" x14ac:dyDescent="0.25">
      <c r="A127" s="8" t="s">
        <v>316</v>
      </c>
      <c r="B127" s="8" t="s">
        <v>897</v>
      </c>
      <c r="D127" s="8" t="s">
        <v>897</v>
      </c>
      <c r="E127" s="8" t="s">
        <v>316</v>
      </c>
    </row>
    <row r="128" spans="1:5" x14ac:dyDescent="0.25">
      <c r="A128" s="8" t="s">
        <v>317</v>
      </c>
      <c r="B128" s="8" t="s">
        <v>898</v>
      </c>
      <c r="D128" s="8" t="s">
        <v>898</v>
      </c>
      <c r="E128" s="8" t="s">
        <v>317</v>
      </c>
    </row>
    <row r="129" spans="1:5" x14ac:dyDescent="0.25">
      <c r="A129" s="8" t="s">
        <v>318</v>
      </c>
      <c r="B129" s="8" t="s">
        <v>899</v>
      </c>
      <c r="D129" s="8" t="s">
        <v>899</v>
      </c>
      <c r="E129" s="8" t="s">
        <v>318</v>
      </c>
    </row>
    <row r="130" spans="1:5" x14ac:dyDescent="0.25">
      <c r="A130" s="8" t="s">
        <v>319</v>
      </c>
      <c r="B130" s="8" t="s">
        <v>900</v>
      </c>
      <c r="D130" s="8" t="s">
        <v>900</v>
      </c>
      <c r="E130" s="8" t="s">
        <v>319</v>
      </c>
    </row>
    <row r="131" spans="1:5" x14ac:dyDescent="0.25">
      <c r="A131" s="8" t="s">
        <v>320</v>
      </c>
      <c r="B131" s="8" t="s">
        <v>901</v>
      </c>
      <c r="D131" s="8" t="s">
        <v>901</v>
      </c>
      <c r="E131" s="8" t="s">
        <v>320</v>
      </c>
    </row>
    <row r="132" spans="1:5" x14ac:dyDescent="0.25">
      <c r="A132" s="8" t="s">
        <v>321</v>
      </c>
      <c r="B132" s="8" t="s">
        <v>902</v>
      </c>
      <c r="D132" s="8" t="s">
        <v>902</v>
      </c>
      <c r="E132" s="8" t="s">
        <v>321</v>
      </c>
    </row>
    <row r="133" spans="1:5" x14ac:dyDescent="0.25">
      <c r="A133" s="8" t="s">
        <v>322</v>
      </c>
      <c r="B133" s="8" t="s">
        <v>903</v>
      </c>
      <c r="D133" s="8" t="s">
        <v>903</v>
      </c>
      <c r="E133" s="8" t="s">
        <v>322</v>
      </c>
    </row>
    <row r="134" spans="1:5" x14ac:dyDescent="0.25">
      <c r="A134" s="8" t="s">
        <v>323</v>
      </c>
      <c r="B134" s="8" t="s">
        <v>904</v>
      </c>
      <c r="D134" s="8" t="s">
        <v>904</v>
      </c>
      <c r="E134" s="8" t="s">
        <v>323</v>
      </c>
    </row>
    <row r="135" spans="1:5" x14ac:dyDescent="0.25">
      <c r="A135" s="8" t="s">
        <v>324</v>
      </c>
      <c r="B135" s="8" t="s">
        <v>905</v>
      </c>
      <c r="D135" s="8" t="s">
        <v>905</v>
      </c>
      <c r="E135" s="8" t="s">
        <v>324</v>
      </c>
    </row>
    <row r="136" spans="1:5" x14ac:dyDescent="0.25">
      <c r="A136" s="8" t="s">
        <v>325</v>
      </c>
      <c r="B136" s="8" t="s">
        <v>906</v>
      </c>
      <c r="D136" s="8" t="s">
        <v>906</v>
      </c>
      <c r="E136" s="8" t="s">
        <v>325</v>
      </c>
    </row>
    <row r="137" spans="1:5" x14ac:dyDescent="0.25">
      <c r="A137" s="8" t="s">
        <v>326</v>
      </c>
      <c r="B137" s="8" t="s">
        <v>907</v>
      </c>
      <c r="D137" s="8" t="s">
        <v>907</v>
      </c>
      <c r="E137" s="8" t="s">
        <v>326</v>
      </c>
    </row>
    <row r="138" spans="1:5" x14ac:dyDescent="0.25">
      <c r="A138" s="8" t="s">
        <v>327</v>
      </c>
      <c r="B138" s="8" t="s">
        <v>908</v>
      </c>
      <c r="D138" s="8" t="s">
        <v>908</v>
      </c>
      <c r="E138" s="8" t="s">
        <v>327</v>
      </c>
    </row>
    <row r="139" spans="1:5" x14ac:dyDescent="0.25">
      <c r="A139" s="8" t="s">
        <v>328</v>
      </c>
      <c r="B139" s="8" t="s">
        <v>909</v>
      </c>
      <c r="D139" s="8" t="s">
        <v>909</v>
      </c>
      <c r="E139" s="8" t="s">
        <v>328</v>
      </c>
    </row>
    <row r="140" spans="1:5" x14ac:dyDescent="0.25">
      <c r="A140" s="8" t="s">
        <v>329</v>
      </c>
      <c r="B140" s="8" t="s">
        <v>910</v>
      </c>
      <c r="D140" s="8" t="s">
        <v>910</v>
      </c>
      <c r="E140" s="8" t="s">
        <v>329</v>
      </c>
    </row>
    <row r="141" spans="1:5" x14ac:dyDescent="0.25">
      <c r="A141" s="8" t="s">
        <v>330</v>
      </c>
      <c r="B141" s="8" t="s">
        <v>911</v>
      </c>
      <c r="D141" s="8" t="s">
        <v>911</v>
      </c>
      <c r="E141" s="8" t="s">
        <v>330</v>
      </c>
    </row>
    <row r="142" spans="1:5" x14ac:dyDescent="0.25">
      <c r="A142" s="8" t="s">
        <v>331</v>
      </c>
      <c r="B142" s="8" t="s">
        <v>1241</v>
      </c>
      <c r="D142" s="8" t="s">
        <v>1241</v>
      </c>
      <c r="E142" s="8" t="s">
        <v>331</v>
      </c>
    </row>
    <row r="143" spans="1:5" x14ac:dyDescent="0.25">
      <c r="A143" s="8" t="s">
        <v>332</v>
      </c>
      <c r="B143" s="8" t="s">
        <v>912</v>
      </c>
      <c r="D143" s="8" t="s">
        <v>912</v>
      </c>
      <c r="E143" s="8" t="s">
        <v>332</v>
      </c>
    </row>
    <row r="144" spans="1:5" x14ac:dyDescent="0.25">
      <c r="A144" s="8" t="s">
        <v>333</v>
      </c>
      <c r="B144" s="8" t="s">
        <v>913</v>
      </c>
      <c r="D144" s="8" t="s">
        <v>913</v>
      </c>
      <c r="E144" s="8" t="s">
        <v>333</v>
      </c>
    </row>
    <row r="145" spans="1:5" x14ac:dyDescent="0.25">
      <c r="A145" s="8" t="s">
        <v>334</v>
      </c>
      <c r="B145" s="8" t="s">
        <v>914</v>
      </c>
      <c r="D145" s="8" t="s">
        <v>914</v>
      </c>
      <c r="E145" s="8" t="s">
        <v>334</v>
      </c>
    </row>
    <row r="146" spans="1:5" x14ac:dyDescent="0.25">
      <c r="A146" s="8" t="s">
        <v>335</v>
      </c>
      <c r="B146" s="8" t="s">
        <v>915</v>
      </c>
      <c r="D146" s="8" t="s">
        <v>915</v>
      </c>
      <c r="E146" s="8" t="s">
        <v>335</v>
      </c>
    </row>
    <row r="147" spans="1:5" x14ac:dyDescent="0.25">
      <c r="A147" s="8" t="s">
        <v>336</v>
      </c>
      <c r="B147" s="8" t="s">
        <v>916</v>
      </c>
      <c r="D147" s="8" t="s">
        <v>916</v>
      </c>
      <c r="E147" s="8" t="s">
        <v>336</v>
      </c>
    </row>
    <row r="148" spans="1:5" x14ac:dyDescent="0.25">
      <c r="A148" s="8" t="s">
        <v>337</v>
      </c>
      <c r="B148" s="8" t="s">
        <v>917</v>
      </c>
      <c r="D148" s="8" t="s">
        <v>917</v>
      </c>
      <c r="E148" s="8" t="s">
        <v>337</v>
      </c>
    </row>
    <row r="149" spans="1:5" x14ac:dyDescent="0.25">
      <c r="A149" s="8" t="s">
        <v>338</v>
      </c>
      <c r="B149" s="8" t="s">
        <v>918</v>
      </c>
      <c r="D149" s="8" t="s">
        <v>918</v>
      </c>
      <c r="E149" s="8" t="s">
        <v>338</v>
      </c>
    </row>
    <row r="150" spans="1:5" x14ac:dyDescent="0.25">
      <c r="A150" s="8" t="s">
        <v>339</v>
      </c>
      <c r="B150" s="8" t="s">
        <v>919</v>
      </c>
      <c r="D150" s="8" t="s">
        <v>919</v>
      </c>
      <c r="E150" s="8" t="s">
        <v>339</v>
      </c>
    </row>
    <row r="151" spans="1:5" x14ac:dyDescent="0.25">
      <c r="A151" s="8" t="s">
        <v>340</v>
      </c>
      <c r="B151" s="8" t="s">
        <v>1242</v>
      </c>
      <c r="D151" s="8" t="s">
        <v>1242</v>
      </c>
      <c r="E151" s="8" t="s">
        <v>340</v>
      </c>
    </row>
    <row r="152" spans="1:5" x14ac:dyDescent="0.25">
      <c r="A152" s="8" t="s">
        <v>721</v>
      </c>
      <c r="B152" s="8" t="s">
        <v>920</v>
      </c>
      <c r="D152" s="8" t="s">
        <v>920</v>
      </c>
      <c r="E152" s="8" t="s">
        <v>721</v>
      </c>
    </row>
    <row r="153" spans="1:5" x14ac:dyDescent="0.25">
      <c r="A153" s="8" t="s">
        <v>341</v>
      </c>
      <c r="B153" s="8" t="s">
        <v>921</v>
      </c>
      <c r="D153" s="8" t="s">
        <v>921</v>
      </c>
      <c r="E153" s="8" t="s">
        <v>341</v>
      </c>
    </row>
    <row r="154" spans="1:5" x14ac:dyDescent="0.25">
      <c r="A154" s="8" t="s">
        <v>342</v>
      </c>
      <c r="B154" s="8" t="s">
        <v>922</v>
      </c>
      <c r="D154" s="8" t="s">
        <v>922</v>
      </c>
      <c r="E154" s="8" t="s">
        <v>342</v>
      </c>
    </row>
    <row r="155" spans="1:5" x14ac:dyDescent="0.25">
      <c r="A155" s="8" t="s">
        <v>343</v>
      </c>
      <c r="B155" s="8" t="s">
        <v>923</v>
      </c>
      <c r="D155" s="8" t="s">
        <v>923</v>
      </c>
      <c r="E155" s="8" t="s">
        <v>343</v>
      </c>
    </row>
    <row r="156" spans="1:5" x14ac:dyDescent="0.25">
      <c r="A156" s="8" t="s">
        <v>344</v>
      </c>
      <c r="B156" s="8" t="s">
        <v>924</v>
      </c>
      <c r="D156" s="8" t="s">
        <v>924</v>
      </c>
      <c r="E156" s="8" t="s">
        <v>344</v>
      </c>
    </row>
    <row r="157" spans="1:5" x14ac:dyDescent="0.25">
      <c r="A157" s="8" t="s">
        <v>345</v>
      </c>
      <c r="B157" s="8" t="s">
        <v>925</v>
      </c>
      <c r="D157" s="8" t="s">
        <v>925</v>
      </c>
      <c r="E157" s="8" t="s">
        <v>345</v>
      </c>
    </row>
    <row r="158" spans="1:5" x14ac:dyDescent="0.25">
      <c r="A158" s="8" t="s">
        <v>346</v>
      </c>
      <c r="B158" s="8" t="s">
        <v>926</v>
      </c>
      <c r="D158" s="8" t="s">
        <v>926</v>
      </c>
      <c r="E158" s="8" t="s">
        <v>346</v>
      </c>
    </row>
    <row r="159" spans="1:5" x14ac:dyDescent="0.25">
      <c r="A159" s="8" t="s">
        <v>347</v>
      </c>
      <c r="B159" s="8" t="s">
        <v>927</v>
      </c>
      <c r="D159" s="8" t="s">
        <v>927</v>
      </c>
      <c r="E159" s="8" t="s">
        <v>347</v>
      </c>
    </row>
    <row r="160" spans="1:5" x14ac:dyDescent="0.25">
      <c r="A160" s="8" t="s">
        <v>348</v>
      </c>
      <c r="B160" s="8" t="s">
        <v>928</v>
      </c>
      <c r="D160" s="8" t="s">
        <v>928</v>
      </c>
      <c r="E160" s="8" t="s">
        <v>348</v>
      </c>
    </row>
    <row r="161" spans="1:5" x14ac:dyDescent="0.25">
      <c r="A161" s="8" t="s">
        <v>349</v>
      </c>
      <c r="B161" s="8" t="s">
        <v>929</v>
      </c>
      <c r="D161" s="8" t="s">
        <v>929</v>
      </c>
      <c r="E161" s="8" t="s">
        <v>349</v>
      </c>
    </row>
    <row r="162" spans="1:5" x14ac:dyDescent="0.25">
      <c r="A162" s="8" t="s">
        <v>350</v>
      </c>
      <c r="B162" s="8" t="s">
        <v>930</v>
      </c>
      <c r="D162" s="8" t="s">
        <v>930</v>
      </c>
      <c r="E162" s="8" t="s">
        <v>350</v>
      </c>
    </row>
    <row r="163" spans="1:5" x14ac:dyDescent="0.25">
      <c r="A163" s="8" t="s">
        <v>351</v>
      </c>
      <c r="B163" s="8" t="s">
        <v>931</v>
      </c>
      <c r="D163" s="8" t="s">
        <v>931</v>
      </c>
      <c r="E163" s="8" t="s">
        <v>351</v>
      </c>
    </row>
    <row r="164" spans="1:5" x14ac:dyDescent="0.25">
      <c r="A164" s="8" t="s">
        <v>352</v>
      </c>
      <c r="B164" s="8" t="s">
        <v>932</v>
      </c>
      <c r="D164" s="8" t="s">
        <v>932</v>
      </c>
      <c r="E164" s="8" t="s">
        <v>352</v>
      </c>
    </row>
    <row r="165" spans="1:5" x14ac:dyDescent="0.25">
      <c r="A165" s="8" t="s">
        <v>353</v>
      </c>
      <c r="B165" s="8" t="s">
        <v>933</v>
      </c>
      <c r="D165" s="8" t="s">
        <v>933</v>
      </c>
      <c r="E165" s="8" t="s">
        <v>353</v>
      </c>
    </row>
    <row r="166" spans="1:5" x14ac:dyDescent="0.25">
      <c r="A166" s="8" t="s">
        <v>354</v>
      </c>
      <c r="B166" s="8" t="s">
        <v>934</v>
      </c>
      <c r="D166" s="8" t="s">
        <v>934</v>
      </c>
      <c r="E166" s="8" t="s">
        <v>354</v>
      </c>
    </row>
    <row r="167" spans="1:5" x14ac:dyDescent="0.25">
      <c r="A167" s="8" t="s">
        <v>355</v>
      </c>
      <c r="B167" s="8" t="s">
        <v>935</v>
      </c>
      <c r="D167" s="8" t="s">
        <v>935</v>
      </c>
      <c r="E167" s="8" t="s">
        <v>355</v>
      </c>
    </row>
    <row r="168" spans="1:5" x14ac:dyDescent="0.25">
      <c r="A168" s="8" t="s">
        <v>356</v>
      </c>
      <c r="B168" s="8" t="s">
        <v>936</v>
      </c>
      <c r="D168" s="8" t="s">
        <v>936</v>
      </c>
      <c r="E168" s="8" t="s">
        <v>356</v>
      </c>
    </row>
    <row r="169" spans="1:5" x14ac:dyDescent="0.25">
      <c r="A169" s="8" t="s">
        <v>357</v>
      </c>
      <c r="B169" s="8" t="s">
        <v>937</v>
      </c>
      <c r="D169" s="8" t="s">
        <v>937</v>
      </c>
      <c r="E169" s="8" t="s">
        <v>357</v>
      </c>
    </row>
    <row r="170" spans="1:5" x14ac:dyDescent="0.25">
      <c r="A170" s="8" t="s">
        <v>358</v>
      </c>
      <c r="B170" s="8" t="s">
        <v>938</v>
      </c>
      <c r="D170" s="8" t="s">
        <v>938</v>
      </c>
      <c r="E170" s="8" t="s">
        <v>358</v>
      </c>
    </row>
    <row r="171" spans="1:5" x14ac:dyDescent="0.25">
      <c r="A171" s="8" t="s">
        <v>359</v>
      </c>
      <c r="B171" s="8" t="s">
        <v>939</v>
      </c>
      <c r="D171" s="8" t="s">
        <v>939</v>
      </c>
      <c r="E171" s="8" t="s">
        <v>359</v>
      </c>
    </row>
    <row r="172" spans="1:5" x14ac:dyDescent="0.25">
      <c r="A172" s="8" t="s">
        <v>360</v>
      </c>
      <c r="B172" s="8" t="s">
        <v>940</v>
      </c>
      <c r="D172" s="8" t="s">
        <v>940</v>
      </c>
      <c r="E172" s="8" t="s">
        <v>360</v>
      </c>
    </row>
    <row r="173" spans="1:5" x14ac:dyDescent="0.25">
      <c r="A173" s="8" t="s">
        <v>361</v>
      </c>
      <c r="B173" s="8" t="s">
        <v>941</v>
      </c>
      <c r="D173" s="8" t="s">
        <v>941</v>
      </c>
      <c r="E173" s="8" t="s">
        <v>361</v>
      </c>
    </row>
    <row r="174" spans="1:5" x14ac:dyDescent="0.25">
      <c r="A174" s="8" t="s">
        <v>362</v>
      </c>
      <c r="B174" s="8" t="s">
        <v>942</v>
      </c>
      <c r="D174" s="8" t="s">
        <v>942</v>
      </c>
      <c r="E174" s="8" t="s">
        <v>362</v>
      </c>
    </row>
    <row r="175" spans="1:5" x14ac:dyDescent="0.25">
      <c r="A175" s="8" t="s">
        <v>363</v>
      </c>
      <c r="B175" s="8" t="s">
        <v>943</v>
      </c>
      <c r="D175" s="8" t="s">
        <v>943</v>
      </c>
      <c r="E175" s="8" t="s">
        <v>363</v>
      </c>
    </row>
    <row r="176" spans="1:5" x14ac:dyDescent="0.25">
      <c r="A176" s="8" t="s">
        <v>364</v>
      </c>
      <c r="B176" s="8" t="s">
        <v>944</v>
      </c>
      <c r="D176" s="8" t="s">
        <v>944</v>
      </c>
      <c r="E176" s="8" t="s">
        <v>364</v>
      </c>
    </row>
    <row r="177" spans="1:5" x14ac:dyDescent="0.25">
      <c r="A177" s="8" t="s">
        <v>365</v>
      </c>
      <c r="B177" s="8" t="s">
        <v>945</v>
      </c>
      <c r="D177" s="8" t="s">
        <v>945</v>
      </c>
      <c r="E177" s="8" t="s">
        <v>365</v>
      </c>
    </row>
    <row r="178" spans="1:5" x14ac:dyDescent="0.25">
      <c r="A178" s="8" t="s">
        <v>366</v>
      </c>
      <c r="B178" s="8" t="s">
        <v>1243</v>
      </c>
      <c r="D178" s="8" t="s">
        <v>1243</v>
      </c>
      <c r="E178" s="8" t="s">
        <v>366</v>
      </c>
    </row>
    <row r="179" spans="1:5" x14ac:dyDescent="0.25">
      <c r="A179" s="8" t="s">
        <v>367</v>
      </c>
      <c r="B179" s="8" t="s">
        <v>946</v>
      </c>
      <c r="D179" s="8" t="s">
        <v>946</v>
      </c>
      <c r="E179" s="8" t="s">
        <v>367</v>
      </c>
    </row>
    <row r="180" spans="1:5" x14ac:dyDescent="0.25">
      <c r="A180" s="8" t="s">
        <v>368</v>
      </c>
      <c r="B180" s="8" t="s">
        <v>947</v>
      </c>
      <c r="D180" s="8" t="s">
        <v>947</v>
      </c>
      <c r="E180" s="8" t="s">
        <v>368</v>
      </c>
    </row>
    <row r="181" spans="1:5" x14ac:dyDescent="0.25">
      <c r="A181" s="8" t="s">
        <v>369</v>
      </c>
      <c r="B181" s="8" t="s">
        <v>948</v>
      </c>
      <c r="D181" s="8" t="s">
        <v>948</v>
      </c>
      <c r="E181" s="8" t="s">
        <v>369</v>
      </c>
    </row>
    <row r="182" spans="1:5" x14ac:dyDescent="0.25">
      <c r="A182" s="8" t="s">
        <v>370</v>
      </c>
      <c r="B182" s="8" t="s">
        <v>949</v>
      </c>
      <c r="D182" s="8" t="s">
        <v>949</v>
      </c>
      <c r="E182" s="8" t="s">
        <v>370</v>
      </c>
    </row>
    <row r="183" spans="1:5" x14ac:dyDescent="0.25">
      <c r="A183" s="8" t="s">
        <v>371</v>
      </c>
      <c r="B183" s="8" t="s">
        <v>950</v>
      </c>
      <c r="D183" s="8" t="s">
        <v>950</v>
      </c>
      <c r="E183" s="8" t="s">
        <v>371</v>
      </c>
    </row>
    <row r="184" spans="1:5" x14ac:dyDescent="0.25">
      <c r="A184" s="8" t="s">
        <v>372</v>
      </c>
      <c r="B184" s="8" t="s">
        <v>951</v>
      </c>
      <c r="D184" s="8" t="s">
        <v>951</v>
      </c>
      <c r="E184" s="8" t="s">
        <v>372</v>
      </c>
    </row>
    <row r="185" spans="1:5" x14ac:dyDescent="0.25">
      <c r="A185" s="8" t="s">
        <v>373</v>
      </c>
      <c r="B185" s="8" t="s">
        <v>952</v>
      </c>
      <c r="D185" s="8" t="s">
        <v>952</v>
      </c>
      <c r="E185" s="8" t="s">
        <v>373</v>
      </c>
    </row>
    <row r="186" spans="1:5" x14ac:dyDescent="0.25">
      <c r="A186" s="8" t="s">
        <v>374</v>
      </c>
      <c r="B186" s="8" t="s">
        <v>1244</v>
      </c>
      <c r="D186" s="8" t="s">
        <v>1244</v>
      </c>
      <c r="E186" s="8" t="s">
        <v>374</v>
      </c>
    </row>
    <row r="187" spans="1:5" x14ac:dyDescent="0.25">
      <c r="A187" s="8" t="s">
        <v>375</v>
      </c>
      <c r="B187" s="8" t="s">
        <v>953</v>
      </c>
      <c r="D187" s="8" t="s">
        <v>953</v>
      </c>
      <c r="E187" s="8" t="s">
        <v>375</v>
      </c>
    </row>
    <row r="188" spans="1:5" x14ac:dyDescent="0.25">
      <c r="A188" s="8" t="s">
        <v>376</v>
      </c>
      <c r="B188" s="8" t="s">
        <v>954</v>
      </c>
      <c r="D188" s="8" t="s">
        <v>954</v>
      </c>
      <c r="E188" s="8" t="s">
        <v>376</v>
      </c>
    </row>
    <row r="189" spans="1:5" x14ac:dyDescent="0.25">
      <c r="A189" s="8" t="s">
        <v>377</v>
      </c>
      <c r="B189" s="8" t="s">
        <v>955</v>
      </c>
      <c r="D189" s="8" t="s">
        <v>955</v>
      </c>
      <c r="E189" s="8" t="s">
        <v>377</v>
      </c>
    </row>
    <row r="190" spans="1:5" x14ac:dyDescent="0.25">
      <c r="A190" s="8" t="s">
        <v>378</v>
      </c>
      <c r="B190" s="8" t="s">
        <v>956</v>
      </c>
      <c r="D190" s="8" t="s">
        <v>956</v>
      </c>
      <c r="E190" s="8" t="s">
        <v>378</v>
      </c>
    </row>
    <row r="191" spans="1:5" x14ac:dyDescent="0.25">
      <c r="A191" s="8" t="s">
        <v>379</v>
      </c>
      <c r="B191" s="8" t="s">
        <v>1245</v>
      </c>
      <c r="D191" s="8" t="s">
        <v>1245</v>
      </c>
      <c r="E191" s="8" t="s">
        <v>379</v>
      </c>
    </row>
    <row r="192" spans="1:5" x14ac:dyDescent="0.25">
      <c r="A192" s="8" t="s">
        <v>380</v>
      </c>
      <c r="B192" s="8" t="s">
        <v>957</v>
      </c>
      <c r="D192" s="8" t="s">
        <v>957</v>
      </c>
      <c r="E192" s="8" t="s">
        <v>380</v>
      </c>
    </row>
    <row r="193" spans="1:5" x14ac:dyDescent="0.25">
      <c r="A193" s="8" t="s">
        <v>381</v>
      </c>
      <c r="B193" s="8" t="s">
        <v>1246</v>
      </c>
      <c r="D193" s="8" t="s">
        <v>1246</v>
      </c>
      <c r="E193" s="8" t="s">
        <v>381</v>
      </c>
    </row>
    <row r="194" spans="1:5" x14ac:dyDescent="0.25">
      <c r="A194" s="8" t="s">
        <v>382</v>
      </c>
      <c r="B194" s="8" t="s">
        <v>1247</v>
      </c>
      <c r="D194" s="8" t="s">
        <v>1247</v>
      </c>
      <c r="E194" s="8" t="s">
        <v>382</v>
      </c>
    </row>
    <row r="195" spans="1:5" x14ac:dyDescent="0.25">
      <c r="A195" s="8" t="s">
        <v>383</v>
      </c>
      <c r="B195" s="8" t="s">
        <v>958</v>
      </c>
      <c r="D195" s="8" t="s">
        <v>958</v>
      </c>
      <c r="E195" s="8" t="s">
        <v>383</v>
      </c>
    </row>
    <row r="196" spans="1:5" x14ac:dyDescent="0.25">
      <c r="A196" s="8" t="s">
        <v>384</v>
      </c>
      <c r="B196" s="8" t="s">
        <v>1248</v>
      </c>
      <c r="D196" s="8" t="s">
        <v>1248</v>
      </c>
      <c r="E196" s="8" t="s">
        <v>384</v>
      </c>
    </row>
    <row r="197" spans="1:5" x14ac:dyDescent="0.25">
      <c r="A197" s="8" t="s">
        <v>385</v>
      </c>
      <c r="B197" s="8" t="s">
        <v>959</v>
      </c>
      <c r="D197" s="8" t="s">
        <v>959</v>
      </c>
      <c r="E197" s="8" t="s">
        <v>385</v>
      </c>
    </row>
    <row r="198" spans="1:5" x14ac:dyDescent="0.25">
      <c r="A198" s="8" t="s">
        <v>386</v>
      </c>
      <c r="B198" s="8" t="s">
        <v>960</v>
      </c>
      <c r="D198" s="8" t="s">
        <v>960</v>
      </c>
      <c r="E198" s="8" t="s">
        <v>386</v>
      </c>
    </row>
    <row r="199" spans="1:5" x14ac:dyDescent="0.25">
      <c r="A199" s="8" t="s">
        <v>387</v>
      </c>
      <c r="B199" s="8" t="s">
        <v>961</v>
      </c>
      <c r="D199" s="8" t="s">
        <v>961</v>
      </c>
      <c r="E199" s="8" t="s">
        <v>387</v>
      </c>
    </row>
    <row r="200" spans="1:5" x14ac:dyDescent="0.25">
      <c r="A200" s="8" t="s">
        <v>388</v>
      </c>
      <c r="B200" s="8" t="s">
        <v>1249</v>
      </c>
      <c r="D200" s="8" t="s">
        <v>1249</v>
      </c>
      <c r="E200" s="8" t="s">
        <v>388</v>
      </c>
    </row>
    <row r="201" spans="1:5" x14ac:dyDescent="0.25">
      <c r="A201" s="8" t="s">
        <v>389</v>
      </c>
      <c r="B201" s="8" t="s">
        <v>962</v>
      </c>
      <c r="D201" s="8" t="s">
        <v>962</v>
      </c>
      <c r="E201" s="8" t="s">
        <v>389</v>
      </c>
    </row>
    <row r="202" spans="1:5" x14ac:dyDescent="0.25">
      <c r="A202" s="8" t="s">
        <v>390</v>
      </c>
      <c r="B202" s="8" t="s">
        <v>963</v>
      </c>
      <c r="D202" s="8" t="s">
        <v>963</v>
      </c>
      <c r="E202" s="8" t="s">
        <v>390</v>
      </c>
    </row>
    <row r="203" spans="1:5" x14ac:dyDescent="0.25">
      <c r="A203" s="8" t="s">
        <v>391</v>
      </c>
      <c r="B203" s="8" t="s">
        <v>1250</v>
      </c>
      <c r="D203" s="8" t="s">
        <v>1250</v>
      </c>
      <c r="E203" s="8" t="s">
        <v>391</v>
      </c>
    </row>
    <row r="204" spans="1:5" x14ac:dyDescent="0.25">
      <c r="A204" s="8" t="s">
        <v>392</v>
      </c>
      <c r="B204" s="8" t="s">
        <v>1251</v>
      </c>
      <c r="D204" s="8" t="s">
        <v>1251</v>
      </c>
      <c r="E204" s="8" t="s">
        <v>392</v>
      </c>
    </row>
    <row r="205" spans="1:5" x14ac:dyDescent="0.25">
      <c r="A205" s="8" t="s">
        <v>393</v>
      </c>
      <c r="B205" s="8" t="s">
        <v>1252</v>
      </c>
      <c r="D205" s="8" t="s">
        <v>1252</v>
      </c>
      <c r="E205" s="8" t="s">
        <v>393</v>
      </c>
    </row>
    <row r="206" spans="1:5" x14ac:dyDescent="0.25">
      <c r="A206" s="8" t="s">
        <v>394</v>
      </c>
      <c r="B206" s="8" t="s">
        <v>964</v>
      </c>
      <c r="D206" s="8" t="s">
        <v>964</v>
      </c>
      <c r="E206" s="8" t="s">
        <v>394</v>
      </c>
    </row>
    <row r="207" spans="1:5" x14ac:dyDescent="0.25">
      <c r="A207" s="8" t="s">
        <v>395</v>
      </c>
      <c r="B207" s="8" t="s">
        <v>965</v>
      </c>
      <c r="D207" s="8" t="s">
        <v>965</v>
      </c>
      <c r="E207" s="8" t="s">
        <v>395</v>
      </c>
    </row>
    <row r="208" spans="1:5" x14ac:dyDescent="0.25">
      <c r="A208" s="8" t="s">
        <v>396</v>
      </c>
      <c r="B208" s="8" t="s">
        <v>966</v>
      </c>
      <c r="D208" s="8" t="s">
        <v>966</v>
      </c>
      <c r="E208" s="8" t="s">
        <v>396</v>
      </c>
    </row>
    <row r="209" spans="1:5" x14ac:dyDescent="0.25">
      <c r="A209" s="8" t="s">
        <v>397</v>
      </c>
      <c r="B209" s="8" t="s">
        <v>967</v>
      </c>
      <c r="D209" s="8" t="s">
        <v>967</v>
      </c>
      <c r="E209" s="8" t="s">
        <v>397</v>
      </c>
    </row>
    <row r="210" spans="1:5" x14ac:dyDescent="0.25">
      <c r="A210" s="8" t="s">
        <v>398</v>
      </c>
      <c r="B210" s="8" t="s">
        <v>968</v>
      </c>
      <c r="D210" s="8" t="s">
        <v>968</v>
      </c>
      <c r="E210" s="8" t="s">
        <v>398</v>
      </c>
    </row>
    <row r="211" spans="1:5" x14ac:dyDescent="0.25">
      <c r="A211" s="8" t="s">
        <v>399</v>
      </c>
      <c r="B211" s="8" t="s">
        <v>969</v>
      </c>
      <c r="D211" s="8" t="s">
        <v>969</v>
      </c>
      <c r="E211" s="8" t="s">
        <v>399</v>
      </c>
    </row>
    <row r="212" spans="1:5" x14ac:dyDescent="0.25">
      <c r="A212" s="8" t="s">
        <v>400</v>
      </c>
      <c r="B212" s="8" t="s">
        <v>1253</v>
      </c>
      <c r="D212" s="8" t="s">
        <v>1253</v>
      </c>
      <c r="E212" s="8" t="s">
        <v>400</v>
      </c>
    </row>
    <row r="213" spans="1:5" x14ac:dyDescent="0.25">
      <c r="A213" s="8" t="s">
        <v>401</v>
      </c>
      <c r="B213" s="8" t="s">
        <v>970</v>
      </c>
      <c r="D213" s="8" t="s">
        <v>970</v>
      </c>
      <c r="E213" s="8" t="s">
        <v>401</v>
      </c>
    </row>
    <row r="214" spans="1:5" x14ac:dyDescent="0.25">
      <c r="A214" s="8" t="s">
        <v>402</v>
      </c>
      <c r="B214" s="8" t="s">
        <v>971</v>
      </c>
      <c r="D214" s="8" t="s">
        <v>971</v>
      </c>
      <c r="E214" s="8" t="s">
        <v>402</v>
      </c>
    </row>
    <row r="215" spans="1:5" x14ac:dyDescent="0.25">
      <c r="A215" s="8" t="s">
        <v>403</v>
      </c>
      <c r="B215" s="8" t="s">
        <v>972</v>
      </c>
      <c r="D215" s="8" t="s">
        <v>972</v>
      </c>
      <c r="E215" s="8" t="s">
        <v>403</v>
      </c>
    </row>
    <row r="216" spans="1:5" x14ac:dyDescent="0.25">
      <c r="A216" s="8" t="s">
        <v>404</v>
      </c>
      <c r="B216" s="8" t="s">
        <v>973</v>
      </c>
      <c r="D216" s="8" t="s">
        <v>973</v>
      </c>
      <c r="E216" s="8" t="s">
        <v>404</v>
      </c>
    </row>
    <row r="217" spans="1:5" x14ac:dyDescent="0.25">
      <c r="A217" s="8" t="s">
        <v>405</v>
      </c>
      <c r="B217" s="8" t="s">
        <v>974</v>
      </c>
      <c r="D217" s="8" t="s">
        <v>974</v>
      </c>
      <c r="E217" s="8" t="s">
        <v>405</v>
      </c>
    </row>
    <row r="218" spans="1:5" x14ac:dyDescent="0.25">
      <c r="A218" s="8" t="s">
        <v>406</v>
      </c>
      <c r="B218" s="8" t="s">
        <v>975</v>
      </c>
      <c r="D218" s="8" t="s">
        <v>975</v>
      </c>
      <c r="E218" s="8" t="s">
        <v>406</v>
      </c>
    </row>
    <row r="219" spans="1:5" x14ac:dyDescent="0.25">
      <c r="A219" s="8" t="s">
        <v>407</v>
      </c>
      <c r="B219" s="8" t="s">
        <v>976</v>
      </c>
      <c r="D219" s="8" t="s">
        <v>976</v>
      </c>
      <c r="E219" s="8" t="s">
        <v>407</v>
      </c>
    </row>
    <row r="220" spans="1:5" x14ac:dyDescent="0.25">
      <c r="A220" s="8" t="s">
        <v>408</v>
      </c>
      <c r="B220" s="8" t="s">
        <v>977</v>
      </c>
      <c r="D220" s="8" t="s">
        <v>977</v>
      </c>
      <c r="E220" s="8" t="s">
        <v>408</v>
      </c>
    </row>
    <row r="221" spans="1:5" x14ac:dyDescent="0.25">
      <c r="A221" s="8" t="s">
        <v>409</v>
      </c>
      <c r="B221" s="8" t="s">
        <v>978</v>
      </c>
      <c r="D221" s="8" t="s">
        <v>978</v>
      </c>
      <c r="E221" s="8" t="s">
        <v>409</v>
      </c>
    </row>
    <row r="222" spans="1:5" x14ac:dyDescent="0.25">
      <c r="A222" s="8" t="s">
        <v>410</v>
      </c>
      <c r="B222" s="8" t="s">
        <v>979</v>
      </c>
      <c r="D222" s="8" t="s">
        <v>979</v>
      </c>
      <c r="E222" s="8" t="s">
        <v>410</v>
      </c>
    </row>
    <row r="223" spans="1:5" x14ac:dyDescent="0.25">
      <c r="A223" s="8" t="s">
        <v>411</v>
      </c>
      <c r="B223" s="8" t="s">
        <v>980</v>
      </c>
      <c r="D223" s="8" t="s">
        <v>980</v>
      </c>
      <c r="E223" s="8" t="s">
        <v>411</v>
      </c>
    </row>
    <row r="224" spans="1:5" x14ac:dyDescent="0.25">
      <c r="A224" s="8" t="s">
        <v>412</v>
      </c>
      <c r="B224" s="8" t="s">
        <v>1254</v>
      </c>
      <c r="D224" s="8" t="s">
        <v>1254</v>
      </c>
      <c r="E224" s="8" t="s">
        <v>412</v>
      </c>
    </row>
    <row r="225" spans="1:5" x14ac:dyDescent="0.25">
      <c r="A225" s="8" t="s">
        <v>413</v>
      </c>
      <c r="B225" s="8" t="s">
        <v>981</v>
      </c>
      <c r="D225" s="8" t="s">
        <v>981</v>
      </c>
      <c r="E225" s="8" t="s">
        <v>413</v>
      </c>
    </row>
    <row r="226" spans="1:5" x14ac:dyDescent="0.25">
      <c r="A226" s="8" t="s">
        <v>414</v>
      </c>
      <c r="B226" s="8" t="s">
        <v>982</v>
      </c>
      <c r="D226" s="8" t="s">
        <v>982</v>
      </c>
      <c r="E226" s="8" t="s">
        <v>414</v>
      </c>
    </row>
    <row r="227" spans="1:5" x14ac:dyDescent="0.25">
      <c r="A227" s="8" t="s">
        <v>415</v>
      </c>
      <c r="B227" s="8" t="s">
        <v>983</v>
      </c>
      <c r="D227" s="8" t="s">
        <v>983</v>
      </c>
      <c r="E227" s="8" t="s">
        <v>415</v>
      </c>
    </row>
    <row r="228" spans="1:5" x14ac:dyDescent="0.25">
      <c r="A228" s="8" t="s">
        <v>416</v>
      </c>
      <c r="B228" s="8" t="s">
        <v>984</v>
      </c>
      <c r="D228" s="8" t="s">
        <v>984</v>
      </c>
      <c r="E228" s="8" t="s">
        <v>416</v>
      </c>
    </row>
    <row r="229" spans="1:5" x14ac:dyDescent="0.25">
      <c r="A229" s="8" t="s">
        <v>417</v>
      </c>
      <c r="B229" s="8" t="s">
        <v>985</v>
      </c>
      <c r="D229" s="8" t="s">
        <v>985</v>
      </c>
      <c r="E229" s="8" t="s">
        <v>417</v>
      </c>
    </row>
    <row r="230" spans="1:5" x14ac:dyDescent="0.25">
      <c r="A230" s="8" t="s">
        <v>418</v>
      </c>
      <c r="B230" s="8" t="s">
        <v>986</v>
      </c>
      <c r="D230" s="8" t="s">
        <v>986</v>
      </c>
      <c r="E230" s="8" t="s">
        <v>418</v>
      </c>
    </row>
    <row r="231" spans="1:5" x14ac:dyDescent="0.25">
      <c r="A231" s="8" t="s">
        <v>419</v>
      </c>
      <c r="B231" s="8" t="s">
        <v>987</v>
      </c>
      <c r="D231" s="8" t="s">
        <v>987</v>
      </c>
      <c r="E231" s="8" t="s">
        <v>419</v>
      </c>
    </row>
    <row r="232" spans="1:5" x14ac:dyDescent="0.25">
      <c r="A232" s="8" t="s">
        <v>420</v>
      </c>
      <c r="B232" s="8" t="s">
        <v>988</v>
      </c>
      <c r="D232" s="8" t="s">
        <v>988</v>
      </c>
      <c r="E232" s="8" t="s">
        <v>420</v>
      </c>
    </row>
    <row r="233" spans="1:5" x14ac:dyDescent="0.25">
      <c r="A233" s="8" t="s">
        <v>421</v>
      </c>
      <c r="B233" s="8" t="s">
        <v>989</v>
      </c>
      <c r="D233" s="8" t="s">
        <v>989</v>
      </c>
      <c r="E233" s="8" t="s">
        <v>421</v>
      </c>
    </row>
    <row r="234" spans="1:5" x14ac:dyDescent="0.25">
      <c r="A234" s="8" t="s">
        <v>422</v>
      </c>
      <c r="B234" s="8" t="s">
        <v>990</v>
      </c>
      <c r="D234" s="8" t="s">
        <v>990</v>
      </c>
      <c r="E234" s="8" t="s">
        <v>422</v>
      </c>
    </row>
    <row r="235" spans="1:5" x14ac:dyDescent="0.25">
      <c r="A235" s="8" t="s">
        <v>423</v>
      </c>
      <c r="B235" s="8" t="s">
        <v>991</v>
      </c>
      <c r="D235" s="8" t="s">
        <v>991</v>
      </c>
      <c r="E235" s="8" t="s">
        <v>423</v>
      </c>
    </row>
    <row r="236" spans="1:5" x14ac:dyDescent="0.25">
      <c r="A236" s="8" t="s">
        <v>424</v>
      </c>
      <c r="B236" s="8" t="s">
        <v>992</v>
      </c>
      <c r="D236" s="8" t="s">
        <v>992</v>
      </c>
      <c r="E236" s="8" t="s">
        <v>424</v>
      </c>
    </row>
    <row r="237" spans="1:5" x14ac:dyDescent="0.25">
      <c r="A237" s="8" t="s">
        <v>425</v>
      </c>
      <c r="B237" s="8" t="s">
        <v>993</v>
      </c>
      <c r="D237" s="8" t="s">
        <v>993</v>
      </c>
      <c r="E237" s="8" t="s">
        <v>425</v>
      </c>
    </row>
    <row r="238" spans="1:5" x14ac:dyDescent="0.25">
      <c r="A238" s="8" t="s">
        <v>734</v>
      </c>
      <c r="B238" s="8" t="s">
        <v>994</v>
      </c>
      <c r="D238" s="8" t="s">
        <v>994</v>
      </c>
      <c r="E238" s="8" t="s">
        <v>734</v>
      </c>
    </row>
    <row r="239" spans="1:5" x14ac:dyDescent="0.25">
      <c r="A239" s="8" t="s">
        <v>776</v>
      </c>
      <c r="B239" s="8" t="s">
        <v>995</v>
      </c>
      <c r="D239" s="8" t="s">
        <v>995</v>
      </c>
      <c r="E239" s="8" t="s">
        <v>776</v>
      </c>
    </row>
    <row r="240" spans="1:5" x14ac:dyDescent="0.25">
      <c r="A240" s="8" t="s">
        <v>777</v>
      </c>
      <c r="B240" s="8" t="s">
        <v>996</v>
      </c>
      <c r="D240" s="8" t="s">
        <v>996</v>
      </c>
      <c r="E240" s="8" t="s">
        <v>777</v>
      </c>
    </row>
    <row r="241" spans="1:5" x14ac:dyDescent="0.25">
      <c r="A241" s="8" t="s">
        <v>426</v>
      </c>
      <c r="B241" s="8" t="s">
        <v>997</v>
      </c>
      <c r="D241" s="8" t="s">
        <v>997</v>
      </c>
      <c r="E241" s="8" t="s">
        <v>426</v>
      </c>
    </row>
    <row r="242" spans="1:5" x14ac:dyDescent="0.25">
      <c r="A242" s="8" t="s">
        <v>427</v>
      </c>
      <c r="B242" s="8" t="s">
        <v>998</v>
      </c>
      <c r="D242" s="8" t="s">
        <v>998</v>
      </c>
      <c r="E242" s="8" t="s">
        <v>427</v>
      </c>
    </row>
    <row r="243" spans="1:5" x14ac:dyDescent="0.25">
      <c r="A243" s="8" t="s">
        <v>428</v>
      </c>
      <c r="B243" s="8" t="s">
        <v>999</v>
      </c>
      <c r="D243" s="8" t="s">
        <v>999</v>
      </c>
      <c r="E243" s="8" t="s">
        <v>428</v>
      </c>
    </row>
    <row r="244" spans="1:5" x14ac:dyDescent="0.25">
      <c r="A244" s="8" t="s">
        <v>429</v>
      </c>
      <c r="B244" s="8" t="s">
        <v>1000</v>
      </c>
      <c r="D244" s="8" t="s">
        <v>1000</v>
      </c>
      <c r="E244" s="8" t="s">
        <v>429</v>
      </c>
    </row>
    <row r="245" spans="1:5" x14ac:dyDescent="0.25">
      <c r="A245" s="8" t="s">
        <v>430</v>
      </c>
      <c r="B245" s="8" t="s">
        <v>1255</v>
      </c>
      <c r="D245" s="8" t="s">
        <v>1255</v>
      </c>
      <c r="E245" s="8" t="s">
        <v>430</v>
      </c>
    </row>
    <row r="246" spans="1:5" x14ac:dyDescent="0.25">
      <c r="A246" s="8" t="s">
        <v>431</v>
      </c>
      <c r="B246" s="8" t="s">
        <v>1256</v>
      </c>
      <c r="D246" s="8" t="s">
        <v>1256</v>
      </c>
      <c r="E246" s="8" t="s">
        <v>431</v>
      </c>
    </row>
    <row r="247" spans="1:5" x14ac:dyDescent="0.25">
      <c r="A247" s="8" t="s">
        <v>432</v>
      </c>
      <c r="B247" s="8" t="s">
        <v>1001</v>
      </c>
      <c r="D247" s="8" t="s">
        <v>1001</v>
      </c>
      <c r="E247" s="8" t="s">
        <v>432</v>
      </c>
    </row>
    <row r="248" spans="1:5" x14ac:dyDescent="0.25">
      <c r="A248" s="8" t="s">
        <v>433</v>
      </c>
      <c r="B248" s="8" t="s">
        <v>1002</v>
      </c>
      <c r="D248" s="8" t="s">
        <v>1002</v>
      </c>
      <c r="E248" s="8" t="s">
        <v>433</v>
      </c>
    </row>
    <row r="249" spans="1:5" x14ac:dyDescent="0.25">
      <c r="A249" s="8" t="s">
        <v>434</v>
      </c>
      <c r="B249" s="8" t="s">
        <v>1257</v>
      </c>
      <c r="D249" s="8" t="s">
        <v>1257</v>
      </c>
      <c r="E249" s="8" t="s">
        <v>434</v>
      </c>
    </row>
    <row r="250" spans="1:5" x14ac:dyDescent="0.25">
      <c r="A250" s="8" t="s">
        <v>435</v>
      </c>
      <c r="B250" s="8" t="s">
        <v>1003</v>
      </c>
      <c r="D250" s="8" t="s">
        <v>1003</v>
      </c>
      <c r="E250" s="8" t="s">
        <v>435</v>
      </c>
    </row>
    <row r="251" spans="1:5" x14ac:dyDescent="0.25">
      <c r="A251" s="8" t="s">
        <v>436</v>
      </c>
      <c r="B251" s="8" t="s">
        <v>1004</v>
      </c>
      <c r="D251" s="8" t="s">
        <v>1004</v>
      </c>
      <c r="E251" s="8" t="s">
        <v>436</v>
      </c>
    </row>
    <row r="252" spans="1:5" x14ac:dyDescent="0.25">
      <c r="A252" s="8" t="s">
        <v>437</v>
      </c>
      <c r="B252" s="8" t="s">
        <v>1005</v>
      </c>
      <c r="D252" s="8" t="s">
        <v>1005</v>
      </c>
      <c r="E252" s="8" t="s">
        <v>437</v>
      </c>
    </row>
    <row r="253" spans="1:5" x14ac:dyDescent="0.25">
      <c r="A253" s="8" t="s">
        <v>438</v>
      </c>
      <c r="B253" s="8" t="s">
        <v>1006</v>
      </c>
      <c r="D253" s="8" t="s">
        <v>1006</v>
      </c>
      <c r="E253" s="8" t="s">
        <v>438</v>
      </c>
    </row>
    <row r="254" spans="1:5" x14ac:dyDescent="0.25">
      <c r="A254" s="8" t="s">
        <v>439</v>
      </c>
      <c r="B254" s="8" t="s">
        <v>1007</v>
      </c>
      <c r="D254" s="8" t="s">
        <v>1007</v>
      </c>
      <c r="E254" s="8" t="s">
        <v>439</v>
      </c>
    </row>
    <row r="255" spans="1:5" x14ac:dyDescent="0.25">
      <c r="A255" s="8" t="s">
        <v>440</v>
      </c>
      <c r="B255" s="8" t="s">
        <v>1008</v>
      </c>
      <c r="D255" s="8" t="s">
        <v>1008</v>
      </c>
      <c r="E255" s="8" t="s">
        <v>440</v>
      </c>
    </row>
    <row r="256" spans="1:5" x14ac:dyDescent="0.25">
      <c r="A256" s="8" t="s">
        <v>441</v>
      </c>
      <c r="B256" s="8" t="s">
        <v>1009</v>
      </c>
      <c r="D256" s="8" t="s">
        <v>1009</v>
      </c>
      <c r="E256" s="8" t="s">
        <v>441</v>
      </c>
    </row>
    <row r="257" spans="1:5" x14ac:dyDescent="0.25">
      <c r="A257" s="14" t="s">
        <v>1258</v>
      </c>
      <c r="B257" s="14" t="s">
        <v>1259</v>
      </c>
      <c r="D257" s="14" t="s">
        <v>1259</v>
      </c>
      <c r="E257" s="14" t="s">
        <v>1258</v>
      </c>
    </row>
    <row r="258" spans="1:5" x14ac:dyDescent="0.25">
      <c r="A258" s="8" t="s">
        <v>442</v>
      </c>
      <c r="B258" s="8" t="s">
        <v>1010</v>
      </c>
      <c r="D258" s="8" t="s">
        <v>1010</v>
      </c>
      <c r="E258" s="8" t="s">
        <v>442</v>
      </c>
    </row>
    <row r="259" spans="1:5" x14ac:dyDescent="0.25">
      <c r="A259" s="8" t="s">
        <v>443</v>
      </c>
      <c r="B259" s="8" t="s">
        <v>1011</v>
      </c>
      <c r="D259" s="8" t="s">
        <v>1011</v>
      </c>
      <c r="E259" s="8" t="s">
        <v>443</v>
      </c>
    </row>
    <row r="260" spans="1:5" x14ac:dyDescent="0.25">
      <c r="A260" s="8" t="s">
        <v>444</v>
      </c>
      <c r="B260" s="8" t="s">
        <v>1012</v>
      </c>
      <c r="D260" s="8" t="s">
        <v>1012</v>
      </c>
      <c r="E260" s="8" t="s">
        <v>444</v>
      </c>
    </row>
    <row r="261" spans="1:5" x14ac:dyDescent="0.25">
      <c r="A261" s="8" t="s">
        <v>445</v>
      </c>
      <c r="B261" s="8" t="s">
        <v>1013</v>
      </c>
      <c r="D261" s="8" t="s">
        <v>1013</v>
      </c>
      <c r="E261" s="8" t="s">
        <v>445</v>
      </c>
    </row>
    <row r="262" spans="1:5" x14ac:dyDescent="0.25">
      <c r="A262" s="8" t="s">
        <v>446</v>
      </c>
      <c r="B262" s="8" t="s">
        <v>1014</v>
      </c>
      <c r="D262" s="8" t="s">
        <v>1014</v>
      </c>
      <c r="E262" s="8" t="s">
        <v>446</v>
      </c>
    </row>
    <row r="263" spans="1:5" x14ac:dyDescent="0.25">
      <c r="A263" s="8" t="s">
        <v>447</v>
      </c>
      <c r="B263" s="8" t="s">
        <v>1260</v>
      </c>
      <c r="D263" s="8" t="s">
        <v>1260</v>
      </c>
      <c r="E263" s="8" t="s">
        <v>447</v>
      </c>
    </row>
    <row r="264" spans="1:5" x14ac:dyDescent="0.25">
      <c r="A264" s="8" t="s">
        <v>448</v>
      </c>
      <c r="B264" s="8" t="s">
        <v>1015</v>
      </c>
      <c r="D264" s="8" t="s">
        <v>1015</v>
      </c>
      <c r="E264" s="8" t="s">
        <v>448</v>
      </c>
    </row>
    <row r="265" spans="1:5" x14ac:dyDescent="0.25">
      <c r="A265" s="8" t="s">
        <v>449</v>
      </c>
      <c r="B265" s="8" t="s">
        <v>1016</v>
      </c>
      <c r="D265" s="8" t="s">
        <v>1016</v>
      </c>
      <c r="E265" s="8" t="s">
        <v>449</v>
      </c>
    </row>
    <row r="266" spans="1:5" x14ac:dyDescent="0.25">
      <c r="A266" s="8" t="s">
        <v>450</v>
      </c>
      <c r="B266" s="8" t="s">
        <v>1017</v>
      </c>
      <c r="D266" s="8" t="s">
        <v>1017</v>
      </c>
      <c r="E266" s="8" t="s">
        <v>450</v>
      </c>
    </row>
    <row r="267" spans="1:5" x14ac:dyDescent="0.25">
      <c r="A267" s="8" t="s">
        <v>451</v>
      </c>
      <c r="B267" s="8" t="s">
        <v>1018</v>
      </c>
      <c r="D267" s="8" t="s">
        <v>1018</v>
      </c>
      <c r="E267" s="8" t="s">
        <v>451</v>
      </c>
    </row>
    <row r="268" spans="1:5" x14ac:dyDescent="0.25">
      <c r="A268" s="8" t="s">
        <v>452</v>
      </c>
      <c r="B268" s="8" t="s">
        <v>1019</v>
      </c>
      <c r="D268" s="8" t="s">
        <v>1019</v>
      </c>
      <c r="E268" s="8" t="s">
        <v>452</v>
      </c>
    </row>
    <row r="269" spans="1:5" x14ac:dyDescent="0.25">
      <c r="A269" s="14" t="s">
        <v>1261</v>
      </c>
      <c r="B269" s="14" t="s">
        <v>1262</v>
      </c>
      <c r="D269" s="14" t="s">
        <v>1262</v>
      </c>
      <c r="E269" s="14" t="s">
        <v>1261</v>
      </c>
    </row>
    <row r="270" spans="1:5" x14ac:dyDescent="0.25">
      <c r="A270" s="8" t="s">
        <v>453</v>
      </c>
      <c r="B270" s="8" t="s">
        <v>1020</v>
      </c>
      <c r="D270" s="8" t="s">
        <v>1020</v>
      </c>
      <c r="E270" s="8" t="s">
        <v>453</v>
      </c>
    </row>
    <row r="271" spans="1:5" x14ac:dyDescent="0.25">
      <c r="A271" s="8" t="s">
        <v>454</v>
      </c>
      <c r="B271" s="8" t="s">
        <v>1021</v>
      </c>
      <c r="D271" s="8" t="s">
        <v>1021</v>
      </c>
      <c r="E271" s="8" t="s">
        <v>454</v>
      </c>
    </row>
    <row r="272" spans="1:5" x14ac:dyDescent="0.25">
      <c r="A272" s="8" t="s">
        <v>455</v>
      </c>
      <c r="B272" s="8" t="s">
        <v>1022</v>
      </c>
      <c r="D272" s="8" t="s">
        <v>1022</v>
      </c>
      <c r="E272" s="8" t="s">
        <v>455</v>
      </c>
    </row>
    <row r="273" spans="1:5" x14ac:dyDescent="0.25">
      <c r="A273" s="8" t="s">
        <v>456</v>
      </c>
      <c r="B273" s="8" t="s">
        <v>1023</v>
      </c>
      <c r="D273" s="8" t="s">
        <v>1023</v>
      </c>
      <c r="E273" s="8" t="s">
        <v>456</v>
      </c>
    </row>
    <row r="274" spans="1:5" x14ac:dyDescent="0.25">
      <c r="A274" s="8" t="s">
        <v>457</v>
      </c>
      <c r="B274" s="8" t="s">
        <v>1024</v>
      </c>
      <c r="D274" s="8" t="s">
        <v>1024</v>
      </c>
      <c r="E274" s="8" t="s">
        <v>457</v>
      </c>
    </row>
    <row r="275" spans="1:5" x14ac:dyDescent="0.25">
      <c r="A275" s="8" t="s">
        <v>458</v>
      </c>
      <c r="B275" s="8" t="s">
        <v>1025</v>
      </c>
      <c r="D275" s="8" t="s">
        <v>1025</v>
      </c>
      <c r="E275" s="8" t="s">
        <v>458</v>
      </c>
    </row>
    <row r="276" spans="1:5" x14ac:dyDescent="0.25">
      <c r="A276" s="8" t="s">
        <v>459</v>
      </c>
      <c r="B276" s="8" t="s">
        <v>1026</v>
      </c>
      <c r="D276" s="8" t="s">
        <v>1026</v>
      </c>
      <c r="E276" s="8" t="s">
        <v>459</v>
      </c>
    </row>
    <row r="277" spans="1:5" x14ac:dyDescent="0.25">
      <c r="A277" s="8" t="s">
        <v>460</v>
      </c>
      <c r="B277" s="8" t="s">
        <v>1027</v>
      </c>
      <c r="D277" s="8" t="s">
        <v>1027</v>
      </c>
      <c r="E277" s="8" t="s">
        <v>460</v>
      </c>
    </row>
    <row r="278" spans="1:5" x14ac:dyDescent="0.25">
      <c r="A278" s="8" t="s">
        <v>461</v>
      </c>
      <c r="B278" s="8" t="s">
        <v>1028</v>
      </c>
      <c r="D278" s="8" t="s">
        <v>1028</v>
      </c>
      <c r="E278" s="8" t="s">
        <v>461</v>
      </c>
    </row>
    <row r="279" spans="1:5" x14ac:dyDescent="0.25">
      <c r="A279" s="8" t="s">
        <v>462</v>
      </c>
      <c r="B279" s="8" t="s">
        <v>1029</v>
      </c>
      <c r="D279" s="8" t="s">
        <v>1029</v>
      </c>
      <c r="E279" s="8" t="s">
        <v>462</v>
      </c>
    </row>
    <row r="280" spans="1:5" x14ac:dyDescent="0.25">
      <c r="A280" s="8" t="s">
        <v>463</v>
      </c>
      <c r="B280" s="8" t="s">
        <v>1030</v>
      </c>
      <c r="D280" s="8" t="s">
        <v>1030</v>
      </c>
      <c r="E280" s="8" t="s">
        <v>463</v>
      </c>
    </row>
    <row r="281" spans="1:5" x14ac:dyDescent="0.25">
      <c r="A281" s="8" t="s">
        <v>464</v>
      </c>
      <c r="B281" s="8" t="s">
        <v>1263</v>
      </c>
      <c r="D281" s="8" t="s">
        <v>1263</v>
      </c>
      <c r="E281" s="8" t="s">
        <v>464</v>
      </c>
    </row>
    <row r="282" spans="1:5" x14ac:dyDescent="0.25">
      <c r="A282" s="8" t="s">
        <v>465</v>
      </c>
      <c r="B282" s="8" t="s">
        <v>1031</v>
      </c>
      <c r="D282" s="8" t="s">
        <v>1031</v>
      </c>
      <c r="E282" s="8" t="s">
        <v>465</v>
      </c>
    </row>
    <row r="283" spans="1:5" x14ac:dyDescent="0.25">
      <c r="A283" s="8" t="s">
        <v>466</v>
      </c>
      <c r="B283" s="8" t="s">
        <v>1032</v>
      </c>
      <c r="D283" s="8" t="s">
        <v>1032</v>
      </c>
      <c r="E283" s="8" t="s">
        <v>466</v>
      </c>
    </row>
    <row r="284" spans="1:5" x14ac:dyDescent="0.25">
      <c r="A284" s="8" t="s">
        <v>467</v>
      </c>
      <c r="B284" s="8" t="s">
        <v>1033</v>
      </c>
      <c r="D284" s="8" t="s">
        <v>1033</v>
      </c>
      <c r="E284" s="8" t="s">
        <v>467</v>
      </c>
    </row>
    <row r="285" spans="1:5" x14ac:dyDescent="0.25">
      <c r="A285" s="8" t="s">
        <v>468</v>
      </c>
      <c r="B285" s="8" t="s">
        <v>1034</v>
      </c>
      <c r="D285" s="8" t="s">
        <v>1034</v>
      </c>
      <c r="E285" s="8" t="s">
        <v>468</v>
      </c>
    </row>
    <row r="286" spans="1:5" x14ac:dyDescent="0.25">
      <c r="A286" s="8" t="s">
        <v>469</v>
      </c>
      <c r="B286" s="8" t="s">
        <v>1035</v>
      </c>
      <c r="D286" s="8" t="s">
        <v>1035</v>
      </c>
      <c r="E286" s="8" t="s">
        <v>469</v>
      </c>
    </row>
    <row r="287" spans="1:5" x14ac:dyDescent="0.25">
      <c r="A287" s="8" t="s">
        <v>470</v>
      </c>
      <c r="B287" s="8" t="s">
        <v>1036</v>
      </c>
      <c r="D287" s="8" t="s">
        <v>1036</v>
      </c>
      <c r="E287" s="8" t="s">
        <v>470</v>
      </c>
    </row>
    <row r="288" spans="1:5" x14ac:dyDescent="0.25">
      <c r="A288" s="8" t="s">
        <v>471</v>
      </c>
      <c r="B288" s="8" t="s">
        <v>1037</v>
      </c>
      <c r="D288" s="8" t="s">
        <v>1037</v>
      </c>
      <c r="E288" s="8" t="s">
        <v>471</v>
      </c>
    </row>
    <row r="289" spans="1:5" x14ac:dyDescent="0.25">
      <c r="A289" s="8" t="s">
        <v>472</v>
      </c>
      <c r="B289" s="8" t="s">
        <v>1038</v>
      </c>
      <c r="D289" s="8" t="s">
        <v>1038</v>
      </c>
      <c r="E289" s="8" t="s">
        <v>472</v>
      </c>
    </row>
    <row r="290" spans="1:5" x14ac:dyDescent="0.25">
      <c r="A290" s="8" t="s">
        <v>473</v>
      </c>
      <c r="B290" s="8" t="s">
        <v>1264</v>
      </c>
      <c r="D290" s="8" t="s">
        <v>1264</v>
      </c>
      <c r="E290" s="8" t="s">
        <v>473</v>
      </c>
    </row>
    <row r="291" spans="1:5" x14ac:dyDescent="0.25">
      <c r="A291" s="8" t="s">
        <v>474</v>
      </c>
      <c r="B291" s="8" t="s">
        <v>1039</v>
      </c>
      <c r="D291" s="8" t="s">
        <v>1039</v>
      </c>
      <c r="E291" s="8" t="s">
        <v>474</v>
      </c>
    </row>
    <row r="292" spans="1:5" x14ac:dyDescent="0.25">
      <c r="A292" s="8" t="s">
        <v>475</v>
      </c>
      <c r="B292" s="8" t="s">
        <v>1040</v>
      </c>
      <c r="D292" s="8" t="s">
        <v>1040</v>
      </c>
      <c r="E292" s="8" t="s">
        <v>475</v>
      </c>
    </row>
    <row r="293" spans="1:5" x14ac:dyDescent="0.25">
      <c r="A293" s="8" t="s">
        <v>476</v>
      </c>
      <c r="B293" s="8" t="s">
        <v>1041</v>
      </c>
      <c r="D293" s="8" t="s">
        <v>1041</v>
      </c>
      <c r="E293" s="8" t="s">
        <v>476</v>
      </c>
    </row>
    <row r="294" spans="1:5" x14ac:dyDescent="0.25">
      <c r="A294" s="8" t="s">
        <v>477</v>
      </c>
      <c r="B294" s="8" t="s">
        <v>1042</v>
      </c>
      <c r="D294" s="8" t="s">
        <v>1042</v>
      </c>
      <c r="E294" s="8" t="s">
        <v>477</v>
      </c>
    </row>
    <row r="295" spans="1:5" x14ac:dyDescent="0.25">
      <c r="A295" s="8" t="s">
        <v>478</v>
      </c>
      <c r="B295" s="8" t="s">
        <v>1043</v>
      </c>
      <c r="D295" s="8" t="s">
        <v>1043</v>
      </c>
      <c r="E295" s="8" t="s">
        <v>478</v>
      </c>
    </row>
    <row r="296" spans="1:5" x14ac:dyDescent="0.25">
      <c r="A296" s="8" t="s">
        <v>479</v>
      </c>
      <c r="B296" s="8" t="s">
        <v>1044</v>
      </c>
      <c r="D296" s="8" t="s">
        <v>1044</v>
      </c>
      <c r="E296" s="8" t="s">
        <v>479</v>
      </c>
    </row>
    <row r="297" spans="1:5" x14ac:dyDescent="0.25">
      <c r="A297" s="8" t="s">
        <v>480</v>
      </c>
      <c r="B297" s="8" t="s">
        <v>1045</v>
      </c>
      <c r="D297" s="8" t="s">
        <v>1045</v>
      </c>
      <c r="E297" s="8" t="s">
        <v>480</v>
      </c>
    </row>
    <row r="298" spans="1:5" x14ac:dyDescent="0.25">
      <c r="A298" s="8" t="s">
        <v>481</v>
      </c>
      <c r="B298" s="8" t="s">
        <v>1046</v>
      </c>
      <c r="D298" s="8" t="s">
        <v>1046</v>
      </c>
      <c r="E298" s="8" t="s">
        <v>481</v>
      </c>
    </row>
    <row r="299" spans="1:5" x14ac:dyDescent="0.25">
      <c r="A299" s="8" t="s">
        <v>482</v>
      </c>
      <c r="B299" s="8" t="s">
        <v>1047</v>
      </c>
      <c r="D299" s="8" t="s">
        <v>1047</v>
      </c>
      <c r="E299" s="8" t="s">
        <v>482</v>
      </c>
    </row>
    <row r="300" spans="1:5" x14ac:dyDescent="0.25">
      <c r="A300" s="8" t="s">
        <v>483</v>
      </c>
      <c r="B300" s="8" t="s">
        <v>1048</v>
      </c>
      <c r="D300" s="8" t="s">
        <v>1048</v>
      </c>
      <c r="E300" s="8" t="s">
        <v>483</v>
      </c>
    </row>
    <row r="301" spans="1:5" x14ac:dyDescent="0.25">
      <c r="A301" s="8" t="s">
        <v>484</v>
      </c>
      <c r="B301" s="8" t="s">
        <v>1049</v>
      </c>
      <c r="D301" s="8" t="s">
        <v>1049</v>
      </c>
      <c r="E301" s="8" t="s">
        <v>484</v>
      </c>
    </row>
    <row r="302" spans="1:5" x14ac:dyDescent="0.25">
      <c r="A302" s="8" t="s">
        <v>485</v>
      </c>
      <c r="B302" s="8" t="s">
        <v>1050</v>
      </c>
      <c r="D302" s="8" t="s">
        <v>1050</v>
      </c>
      <c r="E302" s="8" t="s">
        <v>485</v>
      </c>
    </row>
    <row r="303" spans="1:5" x14ac:dyDescent="0.25">
      <c r="A303" s="8" t="s">
        <v>486</v>
      </c>
      <c r="B303" s="8" t="s">
        <v>1051</v>
      </c>
      <c r="D303" s="8" t="s">
        <v>1051</v>
      </c>
      <c r="E303" s="8" t="s">
        <v>486</v>
      </c>
    </row>
    <row r="304" spans="1:5" x14ac:dyDescent="0.25">
      <c r="A304" s="8" t="s">
        <v>487</v>
      </c>
      <c r="B304" s="8" t="s">
        <v>1052</v>
      </c>
      <c r="D304" s="8" t="s">
        <v>1052</v>
      </c>
      <c r="E304" s="8" t="s">
        <v>487</v>
      </c>
    </row>
    <row r="305" spans="1:5" x14ac:dyDescent="0.25">
      <c r="A305" s="8" t="s">
        <v>488</v>
      </c>
      <c r="B305" s="8" t="s">
        <v>1053</v>
      </c>
      <c r="D305" s="8" t="s">
        <v>1053</v>
      </c>
      <c r="E305" s="8" t="s">
        <v>488</v>
      </c>
    </row>
    <row r="306" spans="1:5" x14ac:dyDescent="0.25">
      <c r="A306" s="8" t="s">
        <v>489</v>
      </c>
      <c r="B306" s="8" t="s">
        <v>1054</v>
      </c>
      <c r="D306" s="8" t="s">
        <v>1054</v>
      </c>
      <c r="E306" s="8" t="s">
        <v>489</v>
      </c>
    </row>
    <row r="307" spans="1:5" x14ac:dyDescent="0.25">
      <c r="A307" s="8" t="s">
        <v>490</v>
      </c>
      <c r="B307" s="8" t="s">
        <v>1055</v>
      </c>
      <c r="D307" s="8" t="s">
        <v>1055</v>
      </c>
      <c r="E307" s="8" t="s">
        <v>490</v>
      </c>
    </row>
    <row r="308" spans="1:5" x14ac:dyDescent="0.25">
      <c r="A308" s="8" t="s">
        <v>491</v>
      </c>
      <c r="B308" s="8" t="s">
        <v>1056</v>
      </c>
      <c r="D308" s="8" t="s">
        <v>1056</v>
      </c>
      <c r="E308" s="8" t="s">
        <v>491</v>
      </c>
    </row>
    <row r="309" spans="1:5" x14ac:dyDescent="0.25">
      <c r="A309" s="8" t="s">
        <v>492</v>
      </c>
      <c r="B309" s="8" t="s">
        <v>1057</v>
      </c>
      <c r="D309" s="8" t="s">
        <v>1057</v>
      </c>
      <c r="E309" s="8" t="s">
        <v>492</v>
      </c>
    </row>
    <row r="310" spans="1:5" x14ac:dyDescent="0.25">
      <c r="A310" s="8" t="s">
        <v>493</v>
      </c>
      <c r="B310" s="8" t="s">
        <v>1058</v>
      </c>
      <c r="D310" s="8" t="s">
        <v>1058</v>
      </c>
      <c r="E310" s="8" t="s">
        <v>493</v>
      </c>
    </row>
    <row r="311" spans="1:5" x14ac:dyDescent="0.25">
      <c r="A311" s="8" t="s">
        <v>494</v>
      </c>
      <c r="B311" s="8" t="s">
        <v>1059</v>
      </c>
      <c r="D311" s="8" t="s">
        <v>1059</v>
      </c>
      <c r="E311" s="8" t="s">
        <v>494</v>
      </c>
    </row>
    <row r="312" spans="1:5" x14ac:dyDescent="0.25">
      <c r="A312" s="8" t="s">
        <v>495</v>
      </c>
      <c r="B312" s="8" t="s">
        <v>1060</v>
      </c>
      <c r="D312" s="8" t="s">
        <v>1060</v>
      </c>
      <c r="E312" s="8" t="s">
        <v>495</v>
      </c>
    </row>
    <row r="313" spans="1:5" x14ac:dyDescent="0.25">
      <c r="A313" s="8" t="s">
        <v>496</v>
      </c>
      <c r="B313" s="8" t="s">
        <v>1061</v>
      </c>
      <c r="D313" s="8" t="s">
        <v>1061</v>
      </c>
      <c r="E313" s="8" t="s">
        <v>496</v>
      </c>
    </row>
    <row r="314" spans="1:5" x14ac:dyDescent="0.25">
      <c r="A314" s="8" t="s">
        <v>497</v>
      </c>
      <c r="B314" s="8" t="s">
        <v>1062</v>
      </c>
      <c r="D314" s="8" t="s">
        <v>1062</v>
      </c>
      <c r="E314" s="8" t="s">
        <v>497</v>
      </c>
    </row>
    <row r="315" spans="1:5" x14ac:dyDescent="0.25">
      <c r="A315" s="8" t="s">
        <v>498</v>
      </c>
      <c r="B315" s="8" t="s">
        <v>1063</v>
      </c>
      <c r="D315" s="8" t="s">
        <v>1063</v>
      </c>
      <c r="E315" s="8" t="s">
        <v>498</v>
      </c>
    </row>
    <row r="316" spans="1:5" x14ac:dyDescent="0.25">
      <c r="A316" s="8" t="s">
        <v>499</v>
      </c>
      <c r="B316" s="8" t="s">
        <v>1064</v>
      </c>
      <c r="D316" s="8" t="s">
        <v>1064</v>
      </c>
      <c r="E316" s="8" t="s">
        <v>499</v>
      </c>
    </row>
    <row r="317" spans="1:5" x14ac:dyDescent="0.25">
      <c r="A317" s="8" t="s">
        <v>500</v>
      </c>
      <c r="B317" s="8" t="s">
        <v>1065</v>
      </c>
      <c r="D317" s="8" t="s">
        <v>1065</v>
      </c>
      <c r="E317" s="8" t="s">
        <v>500</v>
      </c>
    </row>
    <row r="318" spans="1:5" x14ac:dyDescent="0.25">
      <c r="A318" s="8" t="s">
        <v>501</v>
      </c>
      <c r="B318" s="8" t="s">
        <v>1066</v>
      </c>
      <c r="D318" s="8" t="s">
        <v>1066</v>
      </c>
      <c r="E318" s="8" t="s">
        <v>501</v>
      </c>
    </row>
    <row r="319" spans="1:5" x14ac:dyDescent="0.25">
      <c r="A319" s="8" t="s">
        <v>502</v>
      </c>
      <c r="B319" s="8" t="s">
        <v>1067</v>
      </c>
      <c r="D319" s="8" t="s">
        <v>1067</v>
      </c>
      <c r="E319" s="8" t="s">
        <v>502</v>
      </c>
    </row>
    <row r="320" spans="1:5" x14ac:dyDescent="0.25">
      <c r="A320" s="8" t="s">
        <v>503</v>
      </c>
      <c r="B320" s="8" t="s">
        <v>1068</v>
      </c>
      <c r="D320" s="8" t="s">
        <v>1068</v>
      </c>
      <c r="E320" s="8" t="s">
        <v>503</v>
      </c>
    </row>
    <row r="321" spans="1:5" x14ac:dyDescent="0.25">
      <c r="A321" s="8" t="s">
        <v>504</v>
      </c>
      <c r="B321" s="8" t="s">
        <v>1069</v>
      </c>
      <c r="D321" s="8" t="s">
        <v>1069</v>
      </c>
      <c r="E321" s="8" t="s">
        <v>504</v>
      </c>
    </row>
    <row r="322" spans="1:5" x14ac:dyDescent="0.25">
      <c r="A322" s="8" t="s">
        <v>505</v>
      </c>
      <c r="B322" s="8" t="s">
        <v>1265</v>
      </c>
      <c r="D322" s="8" t="s">
        <v>1265</v>
      </c>
      <c r="E322" s="8" t="s">
        <v>505</v>
      </c>
    </row>
    <row r="323" spans="1:5" x14ac:dyDescent="0.25">
      <c r="A323" s="8" t="s">
        <v>506</v>
      </c>
      <c r="B323" s="8" t="s">
        <v>1070</v>
      </c>
      <c r="D323" s="8" t="s">
        <v>1070</v>
      </c>
      <c r="E323" s="8" t="s">
        <v>506</v>
      </c>
    </row>
    <row r="324" spans="1:5" x14ac:dyDescent="0.25">
      <c r="A324" s="8" t="s">
        <v>507</v>
      </c>
      <c r="B324" s="8" t="s">
        <v>1071</v>
      </c>
      <c r="D324" s="8" t="s">
        <v>1071</v>
      </c>
      <c r="E324" s="8" t="s">
        <v>507</v>
      </c>
    </row>
    <row r="325" spans="1:5" x14ac:dyDescent="0.25">
      <c r="A325" s="8" t="s">
        <v>508</v>
      </c>
      <c r="B325" s="8" t="s">
        <v>1072</v>
      </c>
      <c r="D325" s="8" t="s">
        <v>1072</v>
      </c>
      <c r="E325" s="8" t="s">
        <v>508</v>
      </c>
    </row>
    <row r="326" spans="1:5" x14ac:dyDescent="0.25">
      <c r="A326" s="8" t="s">
        <v>509</v>
      </c>
      <c r="B326" s="8" t="s">
        <v>1073</v>
      </c>
      <c r="D326" s="8" t="s">
        <v>1073</v>
      </c>
      <c r="E326" s="8" t="s">
        <v>509</v>
      </c>
    </row>
    <row r="327" spans="1:5" x14ac:dyDescent="0.25">
      <c r="A327" s="8" t="s">
        <v>510</v>
      </c>
      <c r="B327" s="8" t="s">
        <v>1074</v>
      </c>
      <c r="D327" s="8" t="s">
        <v>1074</v>
      </c>
      <c r="E327" s="8" t="s">
        <v>510</v>
      </c>
    </row>
    <row r="328" spans="1:5" x14ac:dyDescent="0.25">
      <c r="A328" s="8" t="s">
        <v>511</v>
      </c>
      <c r="B328" s="8" t="s">
        <v>1075</v>
      </c>
      <c r="D328" s="8" t="s">
        <v>1075</v>
      </c>
      <c r="E328" s="8" t="s">
        <v>511</v>
      </c>
    </row>
    <row r="329" spans="1:5" x14ac:dyDescent="0.25">
      <c r="A329" s="8" t="s">
        <v>512</v>
      </c>
      <c r="B329" s="8" t="s">
        <v>1266</v>
      </c>
      <c r="D329" s="8" t="s">
        <v>1266</v>
      </c>
      <c r="E329" s="8" t="s">
        <v>512</v>
      </c>
    </row>
    <row r="330" spans="1:5" x14ac:dyDescent="0.25">
      <c r="A330" s="8" t="s">
        <v>513</v>
      </c>
      <c r="B330" s="8" t="s">
        <v>1076</v>
      </c>
      <c r="D330" s="8" t="s">
        <v>1076</v>
      </c>
      <c r="E330" s="8" t="s">
        <v>513</v>
      </c>
    </row>
    <row r="331" spans="1:5" x14ac:dyDescent="0.25">
      <c r="A331" s="8" t="s">
        <v>514</v>
      </c>
      <c r="B331" s="8" t="s">
        <v>1077</v>
      </c>
      <c r="D331" s="8" t="s">
        <v>1077</v>
      </c>
      <c r="E331" s="8" t="s">
        <v>514</v>
      </c>
    </row>
    <row r="332" spans="1:5" x14ac:dyDescent="0.25">
      <c r="A332" s="8" t="s">
        <v>515</v>
      </c>
      <c r="B332" s="8" t="s">
        <v>1078</v>
      </c>
      <c r="D332" s="8" t="s">
        <v>1078</v>
      </c>
      <c r="E332" s="8" t="s">
        <v>515</v>
      </c>
    </row>
    <row r="333" spans="1:5" x14ac:dyDescent="0.25">
      <c r="A333" s="8" t="s">
        <v>516</v>
      </c>
      <c r="B333" s="8" t="s">
        <v>1079</v>
      </c>
      <c r="D333" s="8" t="s">
        <v>1079</v>
      </c>
      <c r="E333" s="8" t="s">
        <v>516</v>
      </c>
    </row>
    <row r="334" spans="1:5" x14ac:dyDescent="0.25">
      <c r="A334" s="8" t="s">
        <v>517</v>
      </c>
      <c r="B334" s="8" t="s">
        <v>1080</v>
      </c>
      <c r="D334" s="8" t="s">
        <v>1080</v>
      </c>
      <c r="E334" s="8" t="s">
        <v>517</v>
      </c>
    </row>
    <row r="335" spans="1:5" x14ac:dyDescent="0.25">
      <c r="A335" s="8" t="s">
        <v>518</v>
      </c>
      <c r="B335" s="8" t="s">
        <v>1267</v>
      </c>
      <c r="D335" s="8" t="s">
        <v>1267</v>
      </c>
      <c r="E335" s="8" t="s">
        <v>518</v>
      </c>
    </row>
    <row r="336" spans="1:5" x14ac:dyDescent="0.25">
      <c r="A336" s="8" t="s">
        <v>519</v>
      </c>
      <c r="B336" s="8" t="s">
        <v>1081</v>
      </c>
      <c r="D336" s="8" t="s">
        <v>1081</v>
      </c>
      <c r="E336" s="8" t="s">
        <v>519</v>
      </c>
    </row>
    <row r="337" spans="1:5" x14ac:dyDescent="0.25">
      <c r="A337" s="8" t="s">
        <v>520</v>
      </c>
      <c r="B337" s="8" t="s">
        <v>1082</v>
      </c>
      <c r="D337" s="8" t="s">
        <v>1082</v>
      </c>
      <c r="E337" s="8" t="s">
        <v>520</v>
      </c>
    </row>
    <row r="338" spans="1:5" x14ac:dyDescent="0.25">
      <c r="A338" s="8" t="s">
        <v>521</v>
      </c>
      <c r="B338" s="8" t="s">
        <v>1268</v>
      </c>
      <c r="D338" s="8" t="s">
        <v>1268</v>
      </c>
      <c r="E338" s="8" t="s">
        <v>521</v>
      </c>
    </row>
    <row r="339" spans="1:5" x14ac:dyDescent="0.25">
      <c r="A339" s="8" t="s">
        <v>522</v>
      </c>
      <c r="B339" s="8" t="s">
        <v>1083</v>
      </c>
      <c r="D339" s="8" t="s">
        <v>1083</v>
      </c>
      <c r="E339" s="8" t="s">
        <v>522</v>
      </c>
    </row>
    <row r="340" spans="1:5" x14ac:dyDescent="0.25">
      <c r="A340" s="8" t="s">
        <v>523</v>
      </c>
      <c r="B340" s="8" t="s">
        <v>1084</v>
      </c>
      <c r="D340" s="8" t="s">
        <v>1084</v>
      </c>
      <c r="E340" s="8" t="s">
        <v>523</v>
      </c>
    </row>
    <row r="341" spans="1:5" x14ac:dyDescent="0.25">
      <c r="A341" s="8" t="s">
        <v>524</v>
      </c>
      <c r="B341" s="8" t="s">
        <v>1085</v>
      </c>
      <c r="D341" s="8" t="s">
        <v>1085</v>
      </c>
      <c r="E341" s="8" t="s">
        <v>524</v>
      </c>
    </row>
    <row r="342" spans="1:5" x14ac:dyDescent="0.25">
      <c r="A342" s="8" t="s">
        <v>525</v>
      </c>
      <c r="B342" s="8" t="s">
        <v>1086</v>
      </c>
      <c r="D342" s="8" t="s">
        <v>1086</v>
      </c>
      <c r="E342" s="8" t="s">
        <v>525</v>
      </c>
    </row>
    <row r="343" spans="1:5" x14ac:dyDescent="0.25">
      <c r="A343" s="8" t="s">
        <v>526</v>
      </c>
      <c r="B343" s="8" t="s">
        <v>1087</v>
      </c>
      <c r="D343" s="8" t="s">
        <v>1087</v>
      </c>
      <c r="E343" s="8" t="s">
        <v>526</v>
      </c>
    </row>
    <row r="344" spans="1:5" x14ac:dyDescent="0.25">
      <c r="A344" s="8" t="s">
        <v>527</v>
      </c>
      <c r="B344" s="8" t="s">
        <v>1088</v>
      </c>
      <c r="D344" s="8" t="s">
        <v>1088</v>
      </c>
      <c r="E344" s="8" t="s">
        <v>527</v>
      </c>
    </row>
    <row r="345" spans="1:5" x14ac:dyDescent="0.25">
      <c r="A345" s="8" t="s">
        <v>528</v>
      </c>
      <c r="B345" s="8" t="s">
        <v>1089</v>
      </c>
      <c r="D345" s="8" t="s">
        <v>1089</v>
      </c>
      <c r="E345" s="8" t="s">
        <v>528</v>
      </c>
    </row>
    <row r="346" spans="1:5" x14ac:dyDescent="0.25">
      <c r="A346" s="8" t="s">
        <v>529</v>
      </c>
      <c r="B346" s="8" t="s">
        <v>1090</v>
      </c>
      <c r="D346" s="8" t="s">
        <v>1090</v>
      </c>
      <c r="E346" s="8" t="s">
        <v>529</v>
      </c>
    </row>
    <row r="347" spans="1:5" x14ac:dyDescent="0.25">
      <c r="A347" s="8" t="s">
        <v>530</v>
      </c>
      <c r="B347" s="8" t="s">
        <v>1091</v>
      </c>
      <c r="D347" s="8" t="s">
        <v>1091</v>
      </c>
      <c r="E347" s="8" t="s">
        <v>530</v>
      </c>
    </row>
    <row r="348" spans="1:5" x14ac:dyDescent="0.25">
      <c r="A348" s="8" t="s">
        <v>531</v>
      </c>
      <c r="B348" s="8" t="s">
        <v>1092</v>
      </c>
      <c r="D348" s="8" t="s">
        <v>1092</v>
      </c>
      <c r="E348" s="8" t="s">
        <v>531</v>
      </c>
    </row>
    <row r="349" spans="1:5" x14ac:dyDescent="0.25">
      <c r="A349" s="8" t="s">
        <v>532</v>
      </c>
      <c r="B349" s="8" t="s">
        <v>1269</v>
      </c>
      <c r="D349" s="8" t="s">
        <v>1269</v>
      </c>
      <c r="E349" s="8" t="s">
        <v>532</v>
      </c>
    </row>
    <row r="350" spans="1:5" x14ac:dyDescent="0.25">
      <c r="A350" s="8" t="s">
        <v>533</v>
      </c>
      <c r="B350" s="8" t="s">
        <v>1093</v>
      </c>
      <c r="D350" s="8" t="s">
        <v>1093</v>
      </c>
      <c r="E350" s="8" t="s">
        <v>533</v>
      </c>
    </row>
    <row r="351" spans="1:5" x14ac:dyDescent="0.25">
      <c r="A351" s="8" t="s">
        <v>534</v>
      </c>
      <c r="B351" s="8" t="s">
        <v>1094</v>
      </c>
      <c r="D351" s="8" t="s">
        <v>1094</v>
      </c>
      <c r="E351" s="8" t="s">
        <v>534</v>
      </c>
    </row>
    <row r="352" spans="1:5" x14ac:dyDescent="0.25">
      <c r="A352" s="8" t="s">
        <v>535</v>
      </c>
      <c r="B352" s="8" t="s">
        <v>1095</v>
      </c>
      <c r="D352" s="8" t="s">
        <v>1095</v>
      </c>
      <c r="E352" s="8" t="s">
        <v>535</v>
      </c>
    </row>
    <row r="353" spans="1:5" x14ac:dyDescent="0.25">
      <c r="A353" s="8" t="s">
        <v>536</v>
      </c>
      <c r="B353" s="8" t="s">
        <v>1096</v>
      </c>
      <c r="D353" s="8" t="s">
        <v>1096</v>
      </c>
      <c r="E353" s="8" t="s">
        <v>536</v>
      </c>
    </row>
    <row r="354" spans="1:5" x14ac:dyDescent="0.25">
      <c r="A354" s="8" t="s">
        <v>537</v>
      </c>
      <c r="B354" s="8" t="s">
        <v>1097</v>
      </c>
      <c r="D354" s="8" t="s">
        <v>1097</v>
      </c>
      <c r="E354" s="8" t="s">
        <v>537</v>
      </c>
    </row>
    <row r="355" spans="1:5" x14ac:dyDescent="0.25">
      <c r="A355" s="8" t="s">
        <v>538</v>
      </c>
      <c r="B355" s="8" t="s">
        <v>1098</v>
      </c>
      <c r="D355" s="8" t="s">
        <v>1098</v>
      </c>
      <c r="E355" s="8" t="s">
        <v>538</v>
      </c>
    </row>
    <row r="356" spans="1:5" x14ac:dyDescent="0.25">
      <c r="A356" s="8" t="s">
        <v>539</v>
      </c>
      <c r="B356" s="8" t="s">
        <v>1099</v>
      </c>
      <c r="D356" s="8" t="s">
        <v>1099</v>
      </c>
      <c r="E356" s="8" t="s">
        <v>539</v>
      </c>
    </row>
    <row r="357" spans="1:5" x14ac:dyDescent="0.25">
      <c r="A357" s="8" t="s">
        <v>540</v>
      </c>
      <c r="B357" s="8" t="s">
        <v>1100</v>
      </c>
      <c r="D357" s="8" t="s">
        <v>1100</v>
      </c>
      <c r="E357" s="8" t="s">
        <v>540</v>
      </c>
    </row>
    <row r="358" spans="1:5" x14ac:dyDescent="0.25">
      <c r="A358" s="8" t="s">
        <v>541</v>
      </c>
      <c r="B358" s="8" t="s">
        <v>1270</v>
      </c>
      <c r="D358" s="8" t="s">
        <v>1270</v>
      </c>
      <c r="E358" s="8" t="s">
        <v>541</v>
      </c>
    </row>
    <row r="359" spans="1:5" x14ac:dyDescent="0.25">
      <c r="A359" s="8" t="s">
        <v>542</v>
      </c>
      <c r="B359" s="8" t="s">
        <v>1101</v>
      </c>
      <c r="D359" s="8" t="s">
        <v>1101</v>
      </c>
      <c r="E359" s="8" t="s">
        <v>542</v>
      </c>
    </row>
    <row r="360" spans="1:5" x14ac:dyDescent="0.25">
      <c r="A360" s="8" t="s">
        <v>543</v>
      </c>
      <c r="B360" s="8" t="s">
        <v>1102</v>
      </c>
      <c r="D360" s="8" t="s">
        <v>1102</v>
      </c>
      <c r="E360" s="8" t="s">
        <v>543</v>
      </c>
    </row>
    <row r="361" spans="1:5" x14ac:dyDescent="0.25">
      <c r="A361" s="8" t="s">
        <v>544</v>
      </c>
      <c r="B361" s="8" t="s">
        <v>1103</v>
      </c>
      <c r="D361" s="8" t="s">
        <v>1103</v>
      </c>
      <c r="E361" s="8" t="s">
        <v>544</v>
      </c>
    </row>
    <row r="362" spans="1:5" x14ac:dyDescent="0.25">
      <c r="A362" s="8" t="s">
        <v>545</v>
      </c>
      <c r="B362" s="8" t="s">
        <v>1104</v>
      </c>
      <c r="D362" s="8" t="s">
        <v>1104</v>
      </c>
      <c r="E362" s="8" t="s">
        <v>545</v>
      </c>
    </row>
    <row r="363" spans="1:5" x14ac:dyDescent="0.25">
      <c r="A363" s="8" t="s">
        <v>546</v>
      </c>
      <c r="B363" s="8" t="s">
        <v>1271</v>
      </c>
      <c r="D363" s="8" t="s">
        <v>1271</v>
      </c>
      <c r="E363" s="8" t="s">
        <v>546</v>
      </c>
    </row>
    <row r="364" spans="1:5" x14ac:dyDescent="0.25">
      <c r="A364" s="8" t="s">
        <v>547</v>
      </c>
      <c r="B364" s="8" t="s">
        <v>1105</v>
      </c>
      <c r="D364" s="8" t="s">
        <v>1105</v>
      </c>
      <c r="E364" s="8" t="s">
        <v>547</v>
      </c>
    </row>
    <row r="365" spans="1:5" x14ac:dyDescent="0.25">
      <c r="A365" s="8" t="s">
        <v>548</v>
      </c>
      <c r="B365" s="8" t="s">
        <v>1106</v>
      </c>
      <c r="D365" s="8" t="s">
        <v>1106</v>
      </c>
      <c r="E365" s="8" t="s">
        <v>548</v>
      </c>
    </row>
    <row r="366" spans="1:5" x14ac:dyDescent="0.25">
      <c r="A366" s="8" t="s">
        <v>549</v>
      </c>
      <c r="B366" s="8" t="s">
        <v>1107</v>
      </c>
      <c r="D366" s="8" t="s">
        <v>1107</v>
      </c>
      <c r="E366" s="8" t="s">
        <v>549</v>
      </c>
    </row>
    <row r="367" spans="1:5" x14ac:dyDescent="0.25">
      <c r="A367" s="8" t="s">
        <v>550</v>
      </c>
      <c r="B367" s="8" t="s">
        <v>1108</v>
      </c>
      <c r="D367" s="8" t="s">
        <v>1108</v>
      </c>
      <c r="E367" s="8" t="s">
        <v>550</v>
      </c>
    </row>
    <row r="368" spans="1:5" x14ac:dyDescent="0.25">
      <c r="A368" s="8" t="s">
        <v>551</v>
      </c>
      <c r="B368" s="8" t="s">
        <v>1109</v>
      </c>
      <c r="D368" s="8" t="s">
        <v>1109</v>
      </c>
      <c r="E368" s="8" t="s">
        <v>551</v>
      </c>
    </row>
    <row r="369" spans="1:5" x14ac:dyDescent="0.25">
      <c r="A369" s="8" t="s">
        <v>552</v>
      </c>
      <c r="B369" s="8" t="s">
        <v>1110</v>
      </c>
      <c r="D369" s="8" t="s">
        <v>1110</v>
      </c>
      <c r="E369" s="8" t="s">
        <v>552</v>
      </c>
    </row>
    <row r="370" spans="1:5" x14ac:dyDescent="0.25">
      <c r="A370" s="8" t="s">
        <v>553</v>
      </c>
      <c r="B370" s="8" t="s">
        <v>1111</v>
      </c>
      <c r="D370" s="8" t="s">
        <v>1111</v>
      </c>
      <c r="E370" s="8" t="s">
        <v>553</v>
      </c>
    </row>
    <row r="371" spans="1:5" x14ac:dyDescent="0.25">
      <c r="A371" s="8" t="s">
        <v>554</v>
      </c>
      <c r="B371" s="8" t="s">
        <v>1112</v>
      </c>
      <c r="D371" s="8" t="s">
        <v>1112</v>
      </c>
      <c r="E371" s="8" t="s">
        <v>554</v>
      </c>
    </row>
    <row r="372" spans="1:5" x14ac:dyDescent="0.25">
      <c r="A372" s="8" t="s">
        <v>555</v>
      </c>
      <c r="B372" s="8" t="s">
        <v>1113</v>
      </c>
      <c r="D372" s="8" t="s">
        <v>1113</v>
      </c>
      <c r="E372" s="8" t="s">
        <v>555</v>
      </c>
    </row>
    <row r="373" spans="1:5" x14ac:dyDescent="0.25">
      <c r="A373" s="8" t="s">
        <v>556</v>
      </c>
      <c r="B373" s="8" t="s">
        <v>1114</v>
      </c>
      <c r="D373" s="8" t="s">
        <v>1114</v>
      </c>
      <c r="E373" s="8" t="s">
        <v>556</v>
      </c>
    </row>
    <row r="374" spans="1:5" x14ac:dyDescent="0.25">
      <c r="A374" s="8" t="s">
        <v>557</v>
      </c>
      <c r="B374" s="8" t="s">
        <v>1115</v>
      </c>
      <c r="D374" s="8" t="s">
        <v>1115</v>
      </c>
      <c r="E374" s="8" t="s">
        <v>557</v>
      </c>
    </row>
    <row r="375" spans="1:5" x14ac:dyDescent="0.25">
      <c r="A375" s="8" t="s">
        <v>558</v>
      </c>
      <c r="B375" s="8" t="s">
        <v>1272</v>
      </c>
      <c r="D375" s="8" t="s">
        <v>1272</v>
      </c>
      <c r="E375" s="8" t="s">
        <v>558</v>
      </c>
    </row>
    <row r="376" spans="1:5" x14ac:dyDescent="0.25">
      <c r="A376" s="8" t="s">
        <v>559</v>
      </c>
      <c r="B376" s="8" t="s">
        <v>1116</v>
      </c>
      <c r="D376" s="8" t="s">
        <v>1116</v>
      </c>
      <c r="E376" s="8" t="s">
        <v>559</v>
      </c>
    </row>
    <row r="377" spans="1:5" x14ac:dyDescent="0.25">
      <c r="A377" s="8" t="s">
        <v>560</v>
      </c>
      <c r="B377" s="8" t="s">
        <v>1117</v>
      </c>
      <c r="D377" s="8" t="s">
        <v>1117</v>
      </c>
      <c r="E377" s="8" t="s">
        <v>560</v>
      </c>
    </row>
    <row r="378" spans="1:5" x14ac:dyDescent="0.25">
      <c r="A378" s="8" t="s">
        <v>561</v>
      </c>
      <c r="B378" s="8" t="s">
        <v>1118</v>
      </c>
      <c r="D378" s="8" t="s">
        <v>1118</v>
      </c>
      <c r="E378" s="8" t="s">
        <v>561</v>
      </c>
    </row>
    <row r="379" spans="1:5" x14ac:dyDescent="0.25">
      <c r="A379" s="8" t="s">
        <v>562</v>
      </c>
      <c r="B379" s="8" t="s">
        <v>1119</v>
      </c>
      <c r="D379" s="8" t="s">
        <v>1119</v>
      </c>
      <c r="E379" s="8" t="s">
        <v>562</v>
      </c>
    </row>
    <row r="380" spans="1:5" x14ac:dyDescent="0.25">
      <c r="A380" s="8" t="s">
        <v>563</v>
      </c>
      <c r="B380" s="8" t="s">
        <v>1273</v>
      </c>
      <c r="D380" s="8" t="s">
        <v>1273</v>
      </c>
      <c r="E380" s="8" t="s">
        <v>563</v>
      </c>
    </row>
    <row r="381" spans="1:5" x14ac:dyDescent="0.25">
      <c r="A381" s="8" t="s">
        <v>564</v>
      </c>
      <c r="B381" s="8" t="s">
        <v>1120</v>
      </c>
      <c r="D381" s="8" t="s">
        <v>1120</v>
      </c>
      <c r="E381" s="8" t="s">
        <v>564</v>
      </c>
    </row>
    <row r="382" spans="1:5" x14ac:dyDescent="0.25">
      <c r="A382" s="8" t="s">
        <v>565</v>
      </c>
      <c r="B382" s="8" t="s">
        <v>1121</v>
      </c>
      <c r="D382" s="8" t="s">
        <v>1121</v>
      </c>
      <c r="E382" s="8" t="s">
        <v>565</v>
      </c>
    </row>
    <row r="383" spans="1:5" x14ac:dyDescent="0.25">
      <c r="A383" s="8" t="s">
        <v>566</v>
      </c>
      <c r="B383" s="8" t="s">
        <v>1122</v>
      </c>
      <c r="D383" s="8" t="s">
        <v>1122</v>
      </c>
      <c r="E383" s="8" t="s">
        <v>566</v>
      </c>
    </row>
    <row r="384" spans="1:5" x14ac:dyDescent="0.25">
      <c r="A384" s="8" t="s">
        <v>567</v>
      </c>
      <c r="B384" s="8" t="s">
        <v>1274</v>
      </c>
      <c r="D384" s="8" t="s">
        <v>1274</v>
      </c>
      <c r="E384" s="8" t="s">
        <v>567</v>
      </c>
    </row>
    <row r="385" spans="1:5" x14ac:dyDescent="0.25">
      <c r="A385" s="8" t="s">
        <v>568</v>
      </c>
      <c r="B385" s="8" t="s">
        <v>1123</v>
      </c>
      <c r="D385" s="8" t="s">
        <v>1123</v>
      </c>
      <c r="E385" s="8" t="s">
        <v>568</v>
      </c>
    </row>
    <row r="386" spans="1:5" x14ac:dyDescent="0.25">
      <c r="A386" s="8" t="s">
        <v>1125</v>
      </c>
      <c r="B386" s="8" t="s">
        <v>1124</v>
      </c>
      <c r="D386" s="8" t="s">
        <v>1124</v>
      </c>
      <c r="E386" s="8" t="s">
        <v>1125</v>
      </c>
    </row>
    <row r="387" spans="1:5" x14ac:dyDescent="0.25">
      <c r="A387" s="8" t="s">
        <v>569</v>
      </c>
      <c r="B387" s="8" t="s">
        <v>1126</v>
      </c>
      <c r="D387" s="8" t="s">
        <v>1126</v>
      </c>
      <c r="E387" s="8" t="s">
        <v>569</v>
      </c>
    </row>
    <row r="388" spans="1:5" x14ac:dyDescent="0.25">
      <c r="A388" s="8" t="s">
        <v>570</v>
      </c>
      <c r="B388" s="8" t="s">
        <v>1127</v>
      </c>
      <c r="D388" s="8" t="s">
        <v>1127</v>
      </c>
      <c r="E388" s="8" t="s">
        <v>570</v>
      </c>
    </row>
    <row r="389" spans="1:5" x14ac:dyDescent="0.25">
      <c r="A389" s="8" t="s">
        <v>571</v>
      </c>
      <c r="B389" s="8" t="s">
        <v>1128</v>
      </c>
      <c r="D389" s="8" t="s">
        <v>1128</v>
      </c>
      <c r="E389" s="8" t="s">
        <v>571</v>
      </c>
    </row>
    <row r="390" spans="1:5" x14ac:dyDescent="0.25">
      <c r="A390" s="8" t="s">
        <v>572</v>
      </c>
      <c r="B390" s="8" t="s">
        <v>1129</v>
      </c>
      <c r="D390" s="8" t="s">
        <v>1129</v>
      </c>
      <c r="E390" s="8" t="s">
        <v>572</v>
      </c>
    </row>
    <row r="391" spans="1:5" x14ac:dyDescent="0.25">
      <c r="A391" s="8" t="s">
        <v>573</v>
      </c>
      <c r="B391" s="8" t="s">
        <v>1130</v>
      </c>
      <c r="D391" s="8" t="s">
        <v>1130</v>
      </c>
      <c r="E391" s="8" t="s">
        <v>573</v>
      </c>
    </row>
    <row r="392" spans="1:5" x14ac:dyDescent="0.25">
      <c r="A392" s="8" t="s">
        <v>574</v>
      </c>
      <c r="B392" s="8" t="s">
        <v>1131</v>
      </c>
      <c r="D392" s="8" t="s">
        <v>1131</v>
      </c>
      <c r="E392" s="8" t="s">
        <v>574</v>
      </c>
    </row>
    <row r="393" spans="1:5" x14ac:dyDescent="0.25">
      <c r="A393" s="8" t="s">
        <v>575</v>
      </c>
      <c r="B393" s="8" t="s">
        <v>1132</v>
      </c>
      <c r="D393" s="8" t="s">
        <v>1132</v>
      </c>
      <c r="E393" s="8" t="s">
        <v>575</v>
      </c>
    </row>
    <row r="394" spans="1:5" x14ac:dyDescent="0.25">
      <c r="A394" s="8" t="s">
        <v>576</v>
      </c>
      <c r="B394" s="8" t="s">
        <v>1133</v>
      </c>
      <c r="D394" s="8" t="s">
        <v>1133</v>
      </c>
      <c r="E394" s="8" t="s">
        <v>576</v>
      </c>
    </row>
    <row r="395" spans="1:5" x14ac:dyDescent="0.25">
      <c r="A395" s="8" t="s">
        <v>577</v>
      </c>
      <c r="B395" s="8" t="s">
        <v>1275</v>
      </c>
      <c r="D395" s="8" t="s">
        <v>1275</v>
      </c>
      <c r="E395" s="8" t="s">
        <v>577</v>
      </c>
    </row>
    <row r="396" spans="1:5" x14ac:dyDescent="0.25">
      <c r="A396" s="8" t="s">
        <v>578</v>
      </c>
      <c r="B396" s="8" t="s">
        <v>1134</v>
      </c>
      <c r="D396" s="8" t="s">
        <v>1134</v>
      </c>
      <c r="E396" s="8" t="s">
        <v>578</v>
      </c>
    </row>
    <row r="397" spans="1:5" x14ac:dyDescent="0.25">
      <c r="A397" s="8" t="s">
        <v>579</v>
      </c>
      <c r="B397" s="8" t="s">
        <v>1135</v>
      </c>
      <c r="D397" s="8" t="s">
        <v>1135</v>
      </c>
      <c r="E397" s="8" t="s">
        <v>579</v>
      </c>
    </row>
    <row r="398" spans="1:5" x14ac:dyDescent="0.25">
      <c r="A398" s="8" t="s">
        <v>580</v>
      </c>
      <c r="B398" s="8" t="s">
        <v>1136</v>
      </c>
      <c r="D398" s="8" t="s">
        <v>1136</v>
      </c>
      <c r="E398" s="8" t="s">
        <v>580</v>
      </c>
    </row>
    <row r="399" spans="1:5" x14ac:dyDescent="0.25">
      <c r="A399" s="8" t="s">
        <v>581</v>
      </c>
      <c r="B399" s="8" t="s">
        <v>1276</v>
      </c>
      <c r="D399" s="8" t="s">
        <v>1276</v>
      </c>
      <c r="E399" s="8" t="s">
        <v>581</v>
      </c>
    </row>
    <row r="400" spans="1:5" x14ac:dyDescent="0.25">
      <c r="A400" s="8" t="s">
        <v>582</v>
      </c>
      <c r="B400" s="8" t="s">
        <v>1137</v>
      </c>
      <c r="D400" s="8" t="s">
        <v>1137</v>
      </c>
      <c r="E400" s="8" t="s">
        <v>582</v>
      </c>
    </row>
    <row r="401" spans="1:5" x14ac:dyDescent="0.25">
      <c r="A401" s="8" t="s">
        <v>739</v>
      </c>
      <c r="B401" s="8" t="s">
        <v>1138</v>
      </c>
      <c r="D401" s="8" t="s">
        <v>1138</v>
      </c>
      <c r="E401" s="8" t="s">
        <v>739</v>
      </c>
    </row>
    <row r="402" spans="1:5" x14ac:dyDescent="0.25">
      <c r="A402" s="8" t="s">
        <v>583</v>
      </c>
      <c r="B402" s="8" t="s">
        <v>1139</v>
      </c>
      <c r="D402" s="8" t="s">
        <v>1139</v>
      </c>
      <c r="E402" s="8" t="s">
        <v>583</v>
      </c>
    </row>
    <row r="403" spans="1:5" x14ac:dyDescent="0.25">
      <c r="A403" s="8" t="s">
        <v>584</v>
      </c>
      <c r="B403" s="8" t="s">
        <v>1140</v>
      </c>
      <c r="D403" s="8" t="s">
        <v>1140</v>
      </c>
      <c r="E403" s="8" t="s">
        <v>584</v>
      </c>
    </row>
    <row r="404" spans="1:5" x14ac:dyDescent="0.25">
      <c r="A404" s="8" t="s">
        <v>585</v>
      </c>
      <c r="B404" s="8" t="s">
        <v>1141</v>
      </c>
      <c r="D404" s="8" t="s">
        <v>1141</v>
      </c>
      <c r="E404" s="8" t="s">
        <v>585</v>
      </c>
    </row>
    <row r="405" spans="1:5" x14ac:dyDescent="0.25">
      <c r="A405" s="8" t="s">
        <v>586</v>
      </c>
      <c r="B405" s="8" t="s">
        <v>1142</v>
      </c>
      <c r="D405" s="8" t="s">
        <v>1142</v>
      </c>
      <c r="E405" s="8" t="s">
        <v>586</v>
      </c>
    </row>
    <row r="406" spans="1:5" x14ac:dyDescent="0.25">
      <c r="A406" s="8" t="s">
        <v>587</v>
      </c>
      <c r="B406" s="8" t="s">
        <v>1143</v>
      </c>
      <c r="D406" s="8" t="s">
        <v>1143</v>
      </c>
      <c r="E406" s="8" t="s">
        <v>587</v>
      </c>
    </row>
    <row r="407" spans="1:5" x14ac:dyDescent="0.25">
      <c r="A407" s="8" t="s">
        <v>588</v>
      </c>
      <c r="B407" s="8" t="s">
        <v>1144</v>
      </c>
      <c r="D407" s="8" t="s">
        <v>1144</v>
      </c>
      <c r="E407" s="8" t="s">
        <v>588</v>
      </c>
    </row>
    <row r="408" spans="1:5" x14ac:dyDescent="0.25">
      <c r="A408" s="8" t="s">
        <v>589</v>
      </c>
      <c r="B408" s="8" t="s">
        <v>1145</v>
      </c>
      <c r="D408" s="8" t="s">
        <v>1145</v>
      </c>
      <c r="E408" s="8" t="s">
        <v>589</v>
      </c>
    </row>
    <row r="409" spans="1:5" x14ac:dyDescent="0.25">
      <c r="A409" s="8" t="s">
        <v>590</v>
      </c>
      <c r="B409" s="8" t="s">
        <v>1146</v>
      </c>
      <c r="D409" s="8" t="s">
        <v>1146</v>
      </c>
      <c r="E409" s="8" t="s">
        <v>590</v>
      </c>
    </row>
    <row r="410" spans="1:5" x14ac:dyDescent="0.25">
      <c r="A410" s="15" t="s">
        <v>735</v>
      </c>
      <c r="B410" s="15" t="s">
        <v>1147</v>
      </c>
      <c r="D410" s="15" t="s">
        <v>1147</v>
      </c>
      <c r="E410" s="15" t="s">
        <v>735</v>
      </c>
    </row>
    <row r="411" spans="1:5" x14ac:dyDescent="0.25">
      <c r="A411" s="14" t="s">
        <v>591</v>
      </c>
      <c r="B411" s="14" t="s">
        <v>1148</v>
      </c>
      <c r="D411" s="14" t="s">
        <v>1148</v>
      </c>
      <c r="E411" s="14" t="s">
        <v>591</v>
      </c>
    </row>
    <row r="412" spans="1:5" x14ac:dyDescent="0.25">
      <c r="A412" s="8" t="s">
        <v>592</v>
      </c>
      <c r="B412" s="8" t="s">
        <v>1149</v>
      </c>
      <c r="D412" s="8" t="s">
        <v>1149</v>
      </c>
      <c r="E412" s="8" t="s">
        <v>592</v>
      </c>
    </row>
    <row r="413" spans="1:5" x14ac:dyDescent="0.25">
      <c r="A413" s="8" t="s">
        <v>593</v>
      </c>
      <c r="B413" s="8" t="s">
        <v>1150</v>
      </c>
      <c r="D413" s="8" t="s">
        <v>1150</v>
      </c>
      <c r="E413" s="8" t="s">
        <v>593</v>
      </c>
    </row>
    <row r="414" spans="1:5" x14ac:dyDescent="0.25">
      <c r="A414" s="8" t="s">
        <v>594</v>
      </c>
      <c r="B414" s="8" t="s">
        <v>1151</v>
      </c>
      <c r="D414" s="8" t="s">
        <v>1151</v>
      </c>
      <c r="E414" s="8" t="s">
        <v>594</v>
      </c>
    </row>
    <row r="415" spans="1:5" x14ac:dyDescent="0.25">
      <c r="A415" s="8" t="s">
        <v>595</v>
      </c>
      <c r="B415" s="8" t="s">
        <v>1152</v>
      </c>
      <c r="D415" s="8" t="s">
        <v>1152</v>
      </c>
      <c r="E415" s="8" t="s">
        <v>595</v>
      </c>
    </row>
    <row r="416" spans="1:5" x14ac:dyDescent="0.25">
      <c r="A416" s="8" t="s">
        <v>596</v>
      </c>
      <c r="B416" s="8" t="s">
        <v>1153</v>
      </c>
      <c r="D416" s="8" t="s">
        <v>1153</v>
      </c>
      <c r="E416" s="8" t="s">
        <v>596</v>
      </c>
    </row>
    <row r="417" spans="1:5" x14ac:dyDescent="0.25">
      <c r="A417" s="8" t="s">
        <v>597</v>
      </c>
      <c r="B417" s="8" t="s">
        <v>1154</v>
      </c>
      <c r="D417" s="8" t="s">
        <v>1154</v>
      </c>
      <c r="E417" s="8" t="s">
        <v>597</v>
      </c>
    </row>
    <row r="418" spans="1:5" x14ac:dyDescent="0.25">
      <c r="A418" s="8" t="s">
        <v>598</v>
      </c>
      <c r="B418" s="8" t="s">
        <v>1155</v>
      </c>
      <c r="D418" s="8" t="s">
        <v>1155</v>
      </c>
      <c r="E418" s="8" t="s">
        <v>598</v>
      </c>
    </row>
    <row r="419" spans="1:5" x14ac:dyDescent="0.25">
      <c r="A419" s="8" t="s">
        <v>599</v>
      </c>
      <c r="B419" s="8" t="s">
        <v>1156</v>
      </c>
      <c r="D419" s="8" t="s">
        <v>1156</v>
      </c>
      <c r="E419" s="8" t="s">
        <v>599</v>
      </c>
    </row>
    <row r="420" spans="1:5" x14ac:dyDescent="0.25">
      <c r="A420" s="8" t="s">
        <v>600</v>
      </c>
      <c r="B420" s="8" t="s">
        <v>1157</v>
      </c>
      <c r="D420" s="8" t="s">
        <v>1157</v>
      </c>
      <c r="E420" s="8" t="s">
        <v>600</v>
      </c>
    </row>
    <row r="421" spans="1:5" x14ac:dyDescent="0.25">
      <c r="A421" s="8" t="s">
        <v>601</v>
      </c>
      <c r="B421" s="8" t="s">
        <v>1158</v>
      </c>
      <c r="D421" s="8" t="s">
        <v>1158</v>
      </c>
      <c r="E421" s="8" t="s">
        <v>601</v>
      </c>
    </row>
    <row r="422" spans="1:5" x14ac:dyDescent="0.25">
      <c r="A422" s="8" t="s">
        <v>722</v>
      </c>
      <c r="B422" s="8" t="s">
        <v>1159</v>
      </c>
      <c r="D422" s="8" t="s">
        <v>1159</v>
      </c>
      <c r="E422" s="8" t="s">
        <v>722</v>
      </c>
    </row>
    <row r="423" spans="1:5" x14ac:dyDescent="0.25">
      <c r="A423" s="8" t="s">
        <v>602</v>
      </c>
      <c r="B423" s="8" t="s">
        <v>1160</v>
      </c>
      <c r="D423" s="8" t="s">
        <v>1160</v>
      </c>
      <c r="E423" s="8" t="s">
        <v>602</v>
      </c>
    </row>
    <row r="424" spans="1:5" x14ac:dyDescent="0.25">
      <c r="A424" s="8" t="s">
        <v>603</v>
      </c>
      <c r="B424" s="8" t="s">
        <v>1161</v>
      </c>
      <c r="D424" s="8" t="s">
        <v>1161</v>
      </c>
      <c r="E424" s="8" t="s">
        <v>603</v>
      </c>
    </row>
    <row r="425" spans="1:5" x14ac:dyDescent="0.25">
      <c r="A425" s="8" t="s">
        <v>604</v>
      </c>
      <c r="B425" s="8" t="s">
        <v>1162</v>
      </c>
      <c r="D425" s="8" t="s">
        <v>1162</v>
      </c>
      <c r="E425" s="8" t="s">
        <v>604</v>
      </c>
    </row>
    <row r="426" spans="1:5" x14ac:dyDescent="0.25">
      <c r="A426" s="8" t="s">
        <v>605</v>
      </c>
      <c r="B426" s="8" t="s">
        <v>1163</v>
      </c>
      <c r="D426" s="8" t="s">
        <v>1163</v>
      </c>
      <c r="E426" s="8" t="s">
        <v>605</v>
      </c>
    </row>
    <row r="427" spans="1:5" x14ac:dyDescent="0.25">
      <c r="A427" s="8" t="s">
        <v>606</v>
      </c>
      <c r="B427" s="8" t="s">
        <v>1164</v>
      </c>
      <c r="D427" s="8" t="s">
        <v>1164</v>
      </c>
      <c r="E427" s="8" t="s">
        <v>606</v>
      </c>
    </row>
    <row r="428" spans="1:5" x14ac:dyDescent="0.25">
      <c r="A428" s="8" t="s">
        <v>607</v>
      </c>
      <c r="B428" s="8" t="s">
        <v>1165</v>
      </c>
      <c r="D428" s="8" t="s">
        <v>1165</v>
      </c>
      <c r="E428" s="8" t="s">
        <v>607</v>
      </c>
    </row>
    <row r="429" spans="1:5" x14ac:dyDescent="0.25">
      <c r="A429" s="8" t="s">
        <v>608</v>
      </c>
      <c r="B429" s="8" t="s">
        <v>1166</v>
      </c>
      <c r="D429" s="8" t="s">
        <v>1166</v>
      </c>
      <c r="E429" s="8" t="s">
        <v>608</v>
      </c>
    </row>
    <row r="430" spans="1:5" x14ac:dyDescent="0.25">
      <c r="A430" s="8" t="s">
        <v>609</v>
      </c>
      <c r="B430" s="8" t="s">
        <v>1167</v>
      </c>
      <c r="D430" s="8" t="s">
        <v>1167</v>
      </c>
      <c r="E430" s="8" t="s">
        <v>609</v>
      </c>
    </row>
    <row r="431" spans="1:5" x14ac:dyDescent="0.25">
      <c r="A431" s="8" t="s">
        <v>610</v>
      </c>
      <c r="B431" s="8" t="s">
        <v>1168</v>
      </c>
      <c r="D431" s="8" t="s">
        <v>1168</v>
      </c>
      <c r="E431" s="8" t="s">
        <v>610</v>
      </c>
    </row>
    <row r="432" spans="1:5" x14ac:dyDescent="0.25">
      <c r="A432" s="8" t="s">
        <v>611</v>
      </c>
      <c r="B432" s="8" t="s">
        <v>1169</v>
      </c>
      <c r="D432" s="8" t="s">
        <v>1169</v>
      </c>
      <c r="E432" s="8" t="s">
        <v>611</v>
      </c>
    </row>
    <row r="433" spans="1:5" x14ac:dyDescent="0.25">
      <c r="A433" s="8" t="s">
        <v>612</v>
      </c>
      <c r="B433" s="8" t="s">
        <v>1277</v>
      </c>
      <c r="D433" s="8" t="s">
        <v>1277</v>
      </c>
      <c r="E433" s="8" t="s">
        <v>612</v>
      </c>
    </row>
    <row r="434" spans="1:5" x14ac:dyDescent="0.25">
      <c r="A434" s="8" t="s">
        <v>613</v>
      </c>
      <c r="B434" s="8" t="s">
        <v>1170</v>
      </c>
      <c r="D434" s="8" t="s">
        <v>1170</v>
      </c>
      <c r="E434" s="8" t="s">
        <v>613</v>
      </c>
    </row>
    <row r="435" spans="1:5" x14ac:dyDescent="0.25">
      <c r="A435" s="8" t="s">
        <v>614</v>
      </c>
      <c r="B435" s="8" t="s">
        <v>1171</v>
      </c>
      <c r="D435" s="8" t="s">
        <v>1171</v>
      </c>
      <c r="E435" s="8" t="s">
        <v>614</v>
      </c>
    </row>
    <row r="436" spans="1:5" x14ac:dyDescent="0.25">
      <c r="A436" s="8" t="s">
        <v>615</v>
      </c>
      <c r="B436" s="8" t="s">
        <v>1172</v>
      </c>
      <c r="D436" s="8" t="s">
        <v>1172</v>
      </c>
      <c r="E436" s="8" t="s">
        <v>615</v>
      </c>
    </row>
    <row r="437" spans="1:5" x14ac:dyDescent="0.25">
      <c r="A437" s="8" t="s">
        <v>616</v>
      </c>
      <c r="B437" s="8" t="s">
        <v>1173</v>
      </c>
      <c r="D437" s="8" t="s">
        <v>1173</v>
      </c>
      <c r="E437" s="8" t="s">
        <v>616</v>
      </c>
    </row>
    <row r="438" spans="1:5" x14ac:dyDescent="0.25">
      <c r="A438" s="8" t="s">
        <v>617</v>
      </c>
      <c r="B438" s="8" t="s">
        <v>1174</v>
      </c>
      <c r="D438" s="8" t="s">
        <v>1174</v>
      </c>
      <c r="E438" s="8" t="s">
        <v>617</v>
      </c>
    </row>
    <row r="439" spans="1:5" x14ac:dyDescent="0.25">
      <c r="A439" s="8" t="s">
        <v>618</v>
      </c>
      <c r="B439" s="8" t="s">
        <v>1175</v>
      </c>
      <c r="D439" s="8" t="s">
        <v>1175</v>
      </c>
      <c r="E439" s="8" t="s">
        <v>618</v>
      </c>
    </row>
    <row r="440" spans="1:5" x14ac:dyDescent="0.25">
      <c r="A440" s="8" t="s">
        <v>619</v>
      </c>
      <c r="B440" s="8" t="s">
        <v>1176</v>
      </c>
      <c r="D440" s="8" t="s">
        <v>1176</v>
      </c>
      <c r="E440" s="8" t="s">
        <v>619</v>
      </c>
    </row>
    <row r="441" spans="1:5" x14ac:dyDescent="0.25">
      <c r="A441" s="8" t="s">
        <v>620</v>
      </c>
      <c r="B441" s="8" t="s">
        <v>1278</v>
      </c>
      <c r="D441" s="8" t="s">
        <v>1278</v>
      </c>
      <c r="E441" s="8" t="s">
        <v>620</v>
      </c>
    </row>
    <row r="442" spans="1:5" x14ac:dyDescent="0.25">
      <c r="A442" s="8" t="s">
        <v>621</v>
      </c>
      <c r="B442" s="8" t="s">
        <v>1279</v>
      </c>
      <c r="D442" s="8" t="s">
        <v>1279</v>
      </c>
      <c r="E442" s="8" t="s">
        <v>621</v>
      </c>
    </row>
    <row r="443" spans="1:5" x14ac:dyDescent="0.25">
      <c r="A443" s="8" t="s">
        <v>622</v>
      </c>
      <c r="B443" s="8" t="s">
        <v>1280</v>
      </c>
      <c r="D443" s="8" t="s">
        <v>1280</v>
      </c>
      <c r="E443" s="8" t="s">
        <v>622</v>
      </c>
    </row>
    <row r="444" spans="1:5" x14ac:dyDescent="0.25">
      <c r="A444" s="8" t="s">
        <v>623</v>
      </c>
      <c r="B444" s="8" t="s">
        <v>1177</v>
      </c>
      <c r="D444" s="8" t="s">
        <v>1177</v>
      </c>
      <c r="E444" s="8" t="s">
        <v>623</v>
      </c>
    </row>
    <row r="445" spans="1:5" x14ac:dyDescent="0.25">
      <c r="A445" s="8" t="s">
        <v>624</v>
      </c>
      <c r="B445" s="8" t="s">
        <v>1178</v>
      </c>
      <c r="D445" s="8" t="s">
        <v>1178</v>
      </c>
      <c r="E445" s="8" t="s">
        <v>624</v>
      </c>
    </row>
    <row r="446" spans="1:5" x14ac:dyDescent="0.25">
      <c r="A446" s="8" t="s">
        <v>625</v>
      </c>
      <c r="B446" s="8" t="s">
        <v>1179</v>
      </c>
      <c r="D446" s="8" t="s">
        <v>1179</v>
      </c>
      <c r="E446" s="8" t="s">
        <v>625</v>
      </c>
    </row>
    <row r="447" spans="1:5" x14ac:dyDescent="0.25">
      <c r="A447" s="8" t="s">
        <v>626</v>
      </c>
      <c r="B447" s="8" t="s">
        <v>1180</v>
      </c>
      <c r="D447" s="8" t="s">
        <v>1180</v>
      </c>
      <c r="E447" s="8" t="s">
        <v>626</v>
      </c>
    </row>
    <row r="448" spans="1:5" x14ac:dyDescent="0.25">
      <c r="A448" s="8" t="s">
        <v>627</v>
      </c>
      <c r="B448" s="8" t="s">
        <v>1181</v>
      </c>
      <c r="D448" s="8" t="s">
        <v>1181</v>
      </c>
      <c r="E448" s="8" t="s">
        <v>627</v>
      </c>
    </row>
    <row r="449" spans="1:5" x14ac:dyDescent="0.25">
      <c r="A449" s="8" t="s">
        <v>628</v>
      </c>
      <c r="B449" s="8" t="s">
        <v>1281</v>
      </c>
      <c r="D449" s="8" t="s">
        <v>1281</v>
      </c>
      <c r="E449" s="8" t="s">
        <v>628</v>
      </c>
    </row>
    <row r="450" spans="1:5" x14ac:dyDescent="0.25">
      <c r="A450" s="8" t="s">
        <v>629</v>
      </c>
      <c r="B450" s="8" t="s">
        <v>1182</v>
      </c>
      <c r="D450" s="8" t="s">
        <v>1182</v>
      </c>
      <c r="E450" s="8" t="s">
        <v>629</v>
      </c>
    </row>
    <row r="451" spans="1:5" x14ac:dyDescent="0.25">
      <c r="A451" s="8" t="s">
        <v>630</v>
      </c>
      <c r="B451" s="8" t="s">
        <v>1183</v>
      </c>
      <c r="D451" s="8" t="s">
        <v>1183</v>
      </c>
      <c r="E451" s="8" t="s">
        <v>630</v>
      </c>
    </row>
    <row r="452" spans="1:5" x14ac:dyDescent="0.25">
      <c r="A452" s="8" t="s">
        <v>723</v>
      </c>
      <c r="B452" s="8" t="s">
        <v>1282</v>
      </c>
      <c r="D452" s="8" t="s">
        <v>1282</v>
      </c>
      <c r="E452" s="8" t="s">
        <v>723</v>
      </c>
    </row>
    <row r="453" spans="1:5" x14ac:dyDescent="0.25">
      <c r="A453" s="8" t="s">
        <v>631</v>
      </c>
      <c r="B453" s="8" t="s">
        <v>1184</v>
      </c>
      <c r="D453" s="8" t="s">
        <v>1184</v>
      </c>
      <c r="E453" s="8" t="s">
        <v>631</v>
      </c>
    </row>
    <row r="454" spans="1:5" x14ac:dyDescent="0.25">
      <c r="A454" s="8" t="s">
        <v>632</v>
      </c>
      <c r="B454" s="8" t="s">
        <v>1185</v>
      </c>
      <c r="D454" s="8" t="s">
        <v>1185</v>
      </c>
      <c r="E454" s="8" t="s">
        <v>632</v>
      </c>
    </row>
    <row r="455" spans="1:5" x14ac:dyDescent="0.25">
      <c r="A455" s="8" t="s">
        <v>633</v>
      </c>
      <c r="B455" s="8" t="s">
        <v>1186</v>
      </c>
      <c r="D455" s="8" t="s">
        <v>1186</v>
      </c>
      <c r="E455" s="8" t="s">
        <v>633</v>
      </c>
    </row>
    <row r="456" spans="1:5" x14ac:dyDescent="0.25">
      <c r="A456" s="8" t="s">
        <v>634</v>
      </c>
      <c r="B456" s="8" t="s">
        <v>1187</v>
      </c>
      <c r="D456" s="8" t="s">
        <v>1187</v>
      </c>
      <c r="E456" s="8" t="s">
        <v>634</v>
      </c>
    </row>
    <row r="457" spans="1:5" x14ac:dyDescent="0.25">
      <c r="A457" s="8" t="s">
        <v>635</v>
      </c>
      <c r="B457" s="8" t="s">
        <v>1188</v>
      </c>
      <c r="D457" s="8" t="s">
        <v>1188</v>
      </c>
      <c r="E457" s="8" t="s">
        <v>635</v>
      </c>
    </row>
    <row r="458" spans="1:5" x14ac:dyDescent="0.25">
      <c r="A458" s="8" t="s">
        <v>636</v>
      </c>
      <c r="B458" s="8" t="s">
        <v>1189</v>
      </c>
      <c r="D458" s="8" t="s">
        <v>1189</v>
      </c>
      <c r="E458" s="8" t="s">
        <v>636</v>
      </c>
    </row>
    <row r="459" spans="1:5" x14ac:dyDescent="0.25">
      <c r="A459" s="8" t="s">
        <v>637</v>
      </c>
      <c r="B459" s="8" t="s">
        <v>1190</v>
      </c>
      <c r="D459" s="8" t="s">
        <v>1190</v>
      </c>
      <c r="E459" s="8" t="s">
        <v>637</v>
      </c>
    </row>
    <row r="460" spans="1:5" x14ac:dyDescent="0.25">
      <c r="A460" s="14" t="s">
        <v>1283</v>
      </c>
      <c r="B460" s="14" t="s">
        <v>1284</v>
      </c>
      <c r="D460" s="14" t="s">
        <v>1284</v>
      </c>
      <c r="E460" s="14" t="s">
        <v>1283</v>
      </c>
    </row>
    <row r="461" spans="1:5" x14ac:dyDescent="0.25">
      <c r="A461" s="14" t="s">
        <v>1285</v>
      </c>
      <c r="B461" s="14" t="s">
        <v>1286</v>
      </c>
      <c r="D461" s="14" t="s">
        <v>1286</v>
      </c>
      <c r="E461" s="14" t="s">
        <v>1285</v>
      </c>
    </row>
    <row r="462" spans="1:5" x14ac:dyDescent="0.25">
      <c r="A462" s="14" t="s">
        <v>1287</v>
      </c>
      <c r="B462" s="14" t="s">
        <v>1288</v>
      </c>
      <c r="D462" s="14" t="s">
        <v>1288</v>
      </c>
      <c r="E462" s="14" t="s">
        <v>1287</v>
      </c>
    </row>
    <row r="463" spans="1:5" x14ac:dyDescent="0.25">
      <c r="A463" s="8" t="s">
        <v>638</v>
      </c>
      <c r="B463" s="8" t="s">
        <v>1191</v>
      </c>
      <c r="D463" s="8" t="s">
        <v>1191</v>
      </c>
      <c r="E463" s="8" t="s">
        <v>638</v>
      </c>
    </row>
    <row r="464" spans="1:5" x14ac:dyDescent="0.25">
      <c r="A464" s="8" t="s">
        <v>639</v>
      </c>
      <c r="B464" s="8" t="s">
        <v>1192</v>
      </c>
      <c r="D464" s="8" t="s">
        <v>1192</v>
      </c>
      <c r="E464" s="8" t="s">
        <v>639</v>
      </c>
    </row>
    <row r="465" spans="1:5" x14ac:dyDescent="0.25">
      <c r="A465" s="8" t="s">
        <v>640</v>
      </c>
      <c r="B465" s="8" t="s">
        <v>1193</v>
      </c>
      <c r="D465" s="8" t="s">
        <v>1193</v>
      </c>
      <c r="E465" s="8" t="s">
        <v>640</v>
      </c>
    </row>
    <row r="466" spans="1:5" x14ac:dyDescent="0.25">
      <c r="A466" s="8" t="s">
        <v>641</v>
      </c>
      <c r="B466" s="8" t="s">
        <v>1194</v>
      </c>
      <c r="D466" s="8" t="s">
        <v>1194</v>
      </c>
      <c r="E466" s="8" t="s">
        <v>641</v>
      </c>
    </row>
    <row r="467" spans="1:5" x14ac:dyDescent="0.25">
      <c r="A467" s="8" t="s">
        <v>642</v>
      </c>
      <c r="B467" s="8" t="s">
        <v>1195</v>
      </c>
      <c r="D467" s="8" t="s">
        <v>1195</v>
      </c>
      <c r="E467" s="8" t="s">
        <v>642</v>
      </c>
    </row>
    <row r="468" spans="1:5" x14ac:dyDescent="0.25">
      <c r="A468" s="8" t="s">
        <v>643</v>
      </c>
      <c r="B468" s="8" t="s">
        <v>1196</v>
      </c>
      <c r="D468" s="8" t="s">
        <v>1196</v>
      </c>
      <c r="E468" s="8" t="s">
        <v>643</v>
      </c>
    </row>
    <row r="469" spans="1:5" x14ac:dyDescent="0.25">
      <c r="A469" s="8" t="s">
        <v>644</v>
      </c>
      <c r="B469" s="8" t="s">
        <v>1289</v>
      </c>
      <c r="D469" s="8" t="s">
        <v>1289</v>
      </c>
      <c r="E469" s="8" t="s">
        <v>644</v>
      </c>
    </row>
    <row r="470" spans="1:5" x14ac:dyDescent="0.25">
      <c r="A470" s="8" t="s">
        <v>645</v>
      </c>
      <c r="B470" s="8" t="s">
        <v>1197</v>
      </c>
      <c r="D470" s="8" t="s">
        <v>1197</v>
      </c>
      <c r="E470" s="8" t="s">
        <v>645</v>
      </c>
    </row>
    <row r="471" spans="1:5" x14ac:dyDescent="0.25">
      <c r="A471" s="8" t="s">
        <v>646</v>
      </c>
      <c r="B471" s="8" t="s">
        <v>1198</v>
      </c>
      <c r="D471" s="8" t="s">
        <v>1198</v>
      </c>
      <c r="E471" s="8" t="s">
        <v>646</v>
      </c>
    </row>
    <row r="472" spans="1:5" x14ac:dyDescent="0.25">
      <c r="A472" s="8" t="s">
        <v>647</v>
      </c>
      <c r="B472" s="8" t="s">
        <v>1199</v>
      </c>
      <c r="D472" s="8" t="s">
        <v>1199</v>
      </c>
      <c r="E472" s="8" t="s">
        <v>647</v>
      </c>
    </row>
    <row r="473" spans="1:5" x14ac:dyDescent="0.25">
      <c r="A473" s="8" t="s">
        <v>648</v>
      </c>
      <c r="B473" s="8" t="s">
        <v>1290</v>
      </c>
      <c r="D473" s="8" t="s">
        <v>1290</v>
      </c>
      <c r="E473" s="8" t="s">
        <v>648</v>
      </c>
    </row>
    <row r="474" spans="1:5" x14ac:dyDescent="0.25">
      <c r="A474" s="8" t="s">
        <v>649</v>
      </c>
      <c r="B474" s="8" t="s">
        <v>1200</v>
      </c>
      <c r="D474" s="8" t="s">
        <v>1200</v>
      </c>
      <c r="E474" s="8" t="s">
        <v>649</v>
      </c>
    </row>
    <row r="475" spans="1:5" x14ac:dyDescent="0.25">
      <c r="A475" s="8" t="s">
        <v>650</v>
      </c>
      <c r="B475" s="8" t="s">
        <v>1201</v>
      </c>
      <c r="D475" s="8" t="s">
        <v>1201</v>
      </c>
      <c r="E475" s="8" t="s">
        <v>650</v>
      </c>
    </row>
    <row r="476" spans="1:5" x14ac:dyDescent="0.25">
      <c r="A476" s="8" t="s">
        <v>651</v>
      </c>
      <c r="B476" s="8" t="s">
        <v>1202</v>
      </c>
      <c r="D476" s="8" t="s">
        <v>1202</v>
      </c>
      <c r="E476" s="8" t="s">
        <v>651</v>
      </c>
    </row>
    <row r="477" spans="1:5" x14ac:dyDescent="0.25">
      <c r="A477" s="8" t="s">
        <v>652</v>
      </c>
      <c r="B477" s="8" t="s">
        <v>1203</v>
      </c>
      <c r="D477" s="8" t="s">
        <v>1203</v>
      </c>
      <c r="E477" s="8" t="s">
        <v>652</v>
      </c>
    </row>
    <row r="478" spans="1:5" x14ac:dyDescent="0.25">
      <c r="A478" s="8" t="s">
        <v>653</v>
      </c>
      <c r="B478" s="8" t="s">
        <v>1291</v>
      </c>
      <c r="D478" s="8" t="s">
        <v>1291</v>
      </c>
      <c r="E478" s="8" t="s">
        <v>653</v>
      </c>
    </row>
    <row r="479" spans="1:5" x14ac:dyDescent="0.25">
      <c r="A479" s="8" t="s">
        <v>654</v>
      </c>
      <c r="B479" s="8" t="s">
        <v>1204</v>
      </c>
      <c r="D479" s="8" t="s">
        <v>1204</v>
      </c>
      <c r="E479" s="8" t="s">
        <v>654</v>
      </c>
    </row>
    <row r="480" spans="1:5" x14ac:dyDescent="0.25">
      <c r="A480" s="8" t="s">
        <v>775</v>
      </c>
      <c r="B480" s="8" t="s">
        <v>1205</v>
      </c>
      <c r="D480" s="8" t="s">
        <v>1205</v>
      </c>
      <c r="E480" s="8" t="s">
        <v>775</v>
      </c>
    </row>
    <row r="481" spans="1:5" x14ac:dyDescent="0.25">
      <c r="A481" s="8" t="s">
        <v>655</v>
      </c>
      <c r="B481" s="8" t="s">
        <v>1206</v>
      </c>
      <c r="D481" s="8" t="s">
        <v>1206</v>
      </c>
      <c r="E481" s="8" t="s">
        <v>655</v>
      </c>
    </row>
    <row r="482" spans="1:5" x14ac:dyDescent="0.25">
      <c r="A482" s="8" t="s">
        <v>656</v>
      </c>
      <c r="B482" s="8" t="s">
        <v>1207</v>
      </c>
      <c r="D482" s="8" t="s">
        <v>1207</v>
      </c>
      <c r="E482" s="8" t="s">
        <v>656</v>
      </c>
    </row>
    <row r="483" spans="1:5" x14ac:dyDescent="0.25">
      <c r="A483" s="8" t="s">
        <v>657</v>
      </c>
      <c r="B483" s="8" t="s">
        <v>1208</v>
      </c>
      <c r="D483" s="8" t="s">
        <v>1208</v>
      </c>
      <c r="E483" s="8" t="s">
        <v>657</v>
      </c>
    </row>
    <row r="484" spans="1:5" x14ac:dyDescent="0.25">
      <c r="A484" s="8" t="s">
        <v>658</v>
      </c>
      <c r="B484" s="8" t="s">
        <v>1209</v>
      </c>
      <c r="D484" s="8" t="s">
        <v>1209</v>
      </c>
      <c r="E484" s="8" t="s">
        <v>658</v>
      </c>
    </row>
    <row r="485" spans="1:5" x14ac:dyDescent="0.25">
      <c r="A485" s="8" t="s">
        <v>659</v>
      </c>
      <c r="B485" s="8" t="s">
        <v>1210</v>
      </c>
      <c r="D485" s="8" t="s">
        <v>1210</v>
      </c>
      <c r="E485" s="8" t="s">
        <v>659</v>
      </c>
    </row>
    <row r="486" spans="1:5" x14ac:dyDescent="0.25">
      <c r="A486" s="8" t="s">
        <v>660</v>
      </c>
      <c r="B486" s="8" t="s">
        <v>1211</v>
      </c>
      <c r="D486" s="8" t="s">
        <v>1211</v>
      </c>
      <c r="E486" s="8" t="s">
        <v>660</v>
      </c>
    </row>
    <row r="487" spans="1:5" x14ac:dyDescent="0.25">
      <c r="A487" s="8" t="s">
        <v>661</v>
      </c>
      <c r="B487" s="8" t="s">
        <v>1212</v>
      </c>
      <c r="D487" s="8" t="s">
        <v>1212</v>
      </c>
      <c r="E487" s="8" t="s">
        <v>661</v>
      </c>
    </row>
    <row r="488" spans="1:5" x14ac:dyDescent="0.25">
      <c r="A488" s="8" t="s">
        <v>662</v>
      </c>
      <c r="B488" s="8" t="s">
        <v>1213</v>
      </c>
      <c r="D488" s="8" t="s">
        <v>1213</v>
      </c>
      <c r="E488" s="8" t="s">
        <v>662</v>
      </c>
    </row>
    <row r="489" spans="1:5" x14ac:dyDescent="0.25">
      <c r="A489" s="8" t="s">
        <v>663</v>
      </c>
      <c r="B489" s="8" t="s">
        <v>1214</v>
      </c>
      <c r="D489" s="8" t="s">
        <v>1214</v>
      </c>
      <c r="E489" s="8" t="s">
        <v>663</v>
      </c>
    </row>
    <row r="490" spans="1:5" x14ac:dyDescent="0.25">
      <c r="A490" s="8" t="s">
        <v>664</v>
      </c>
      <c r="B490" s="8" t="s">
        <v>1215</v>
      </c>
      <c r="D490" s="8" t="s">
        <v>1215</v>
      </c>
      <c r="E490" s="8" t="s">
        <v>664</v>
      </c>
    </row>
    <row r="491" spans="1:5" x14ac:dyDescent="0.25">
      <c r="A491" s="8" t="s">
        <v>665</v>
      </c>
      <c r="B491" s="8" t="s">
        <v>1216</v>
      </c>
      <c r="D491" s="8" t="s">
        <v>1216</v>
      </c>
      <c r="E491" s="8" t="s">
        <v>665</v>
      </c>
    </row>
    <row r="492" spans="1:5" x14ac:dyDescent="0.25">
      <c r="A492" s="8" t="s">
        <v>666</v>
      </c>
      <c r="B492" s="8" t="s">
        <v>1217</v>
      </c>
      <c r="D492" s="8" t="s">
        <v>1217</v>
      </c>
      <c r="E492" s="8" t="s">
        <v>666</v>
      </c>
    </row>
  </sheetData>
  <sheetProtection algorithmName="SHA-512" hashValue="quffjUPNasEapRXwUah3a9VOpxeZSIoRvpKN1dY8IAKGpKmmoSxuf8cQEw68wDCLc1wab0zseX3zQWI078/plg==" saltValue="soPqf9IlqVIKqPIDXXUcXw==" spinCount="100000" sheet="1" objects="1" scenarios="1"/>
  <pageMargins left="0.25" right="0.25" top="0.16" bottom="0.17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pageSetUpPr fitToPage="1"/>
  </sheetPr>
  <dimension ref="B2:G39"/>
  <sheetViews>
    <sheetView showGridLines="0" tabSelected="1" showRuler="0" zoomScale="90" zoomScaleNormal="90" workbookViewId="0">
      <selection activeCell="I8" sqref="I8"/>
    </sheetView>
  </sheetViews>
  <sheetFormatPr baseColWidth="10" defaultColWidth="11.44140625" defaultRowHeight="13.8" x14ac:dyDescent="0.25"/>
  <cols>
    <col min="1" max="1" width="6.44140625" style="64" customWidth="1"/>
    <col min="2" max="2" width="3.21875" style="62" hidden="1" customWidth="1"/>
    <col min="3" max="3" width="55.6640625" style="64" customWidth="1"/>
    <col min="4" max="4" width="67.33203125" style="64" customWidth="1"/>
    <col min="5" max="5" width="2.88671875" style="64" customWidth="1"/>
    <col min="6" max="6" width="42.33203125" style="64" customWidth="1"/>
    <col min="7" max="7" width="0" style="64" hidden="1" customWidth="1"/>
    <col min="8" max="16384" width="11.44140625" style="64"/>
  </cols>
  <sheetData>
    <row r="2" spans="2:7" ht="31.2" customHeight="1" x14ac:dyDescent="0.5">
      <c r="C2" s="585" t="s">
        <v>1345</v>
      </c>
      <c r="D2" s="585"/>
      <c r="E2" s="63"/>
    </row>
    <row r="3" spans="2:7" ht="28.8" customHeight="1" x14ac:dyDescent="0.25">
      <c r="C3" s="586" t="s">
        <v>1353</v>
      </c>
      <c r="D3" s="586"/>
      <c r="E3" s="65"/>
      <c r="G3" s="66"/>
    </row>
    <row r="4" spans="2:7" ht="30" x14ac:dyDescent="0.25">
      <c r="C4" s="587" t="s">
        <v>761</v>
      </c>
      <c r="D4" s="587"/>
      <c r="E4" s="65"/>
      <c r="F4" s="67" t="s">
        <v>2461</v>
      </c>
      <c r="G4" s="66"/>
    </row>
    <row r="5" spans="2:7" ht="11.4" customHeight="1" x14ac:dyDescent="0.25">
      <c r="E5" s="68"/>
      <c r="F5" s="69"/>
    </row>
    <row r="6" spans="2:7" s="66" customFormat="1" ht="23.4" customHeight="1" x14ac:dyDescent="0.25">
      <c r="B6" s="62">
        <v>1</v>
      </c>
      <c r="C6" s="70" t="s">
        <v>21</v>
      </c>
      <c r="D6" s="71"/>
      <c r="E6" s="68"/>
      <c r="F6" s="588" t="str">
        <f>CONCATENATE("8.",D9,D6,"-",D7)</f>
        <v>8.-</v>
      </c>
      <c r="G6" s="64"/>
    </row>
    <row r="7" spans="2:7" s="66" customFormat="1" ht="23.4" customHeight="1" x14ac:dyDescent="0.25">
      <c r="B7" s="62">
        <v>2</v>
      </c>
      <c r="C7" s="70" t="str">
        <f>IF(G7="*","Sede Central:","Satélite:")</f>
        <v>Satélite:</v>
      </c>
      <c r="D7" s="72"/>
      <c r="E7" s="68"/>
      <c r="F7" s="589"/>
      <c r="G7" s="73" t="str">
        <f>IFERROR(VLOOKUP(D7,DATOS,11,0),"")</f>
        <v/>
      </c>
    </row>
    <row r="8" spans="2:7" s="66" customFormat="1" ht="23.4" customHeight="1" x14ac:dyDescent="0.25">
      <c r="B8" s="62">
        <v>3</v>
      </c>
      <c r="C8" s="70" t="str">
        <f>IF(D8="","","CINDEA al que pertenece:")</f>
        <v/>
      </c>
      <c r="D8" s="74" t="str">
        <f>IFERROR(IF(G7="*","",IF(G9="XX",VLOOKUP(D6,CINDEA,2,0),"")),"")</f>
        <v/>
      </c>
      <c r="E8" s="75"/>
      <c r="F8" s="590"/>
    </row>
    <row r="9" spans="2:7" s="66" customFormat="1" ht="23.4" customHeight="1" x14ac:dyDescent="0.25">
      <c r="B9" s="62">
        <v>4</v>
      </c>
      <c r="C9" s="70" t="s">
        <v>1</v>
      </c>
      <c r="D9" s="76" t="str">
        <f>IFERROR(VLOOKUP(D7,DATOS,10,0),"")</f>
        <v/>
      </c>
      <c r="E9" s="77"/>
      <c r="F9" s="64"/>
      <c r="G9" s="78" t="str">
        <f>IF(D7="","","XX")</f>
        <v/>
      </c>
    </row>
    <row r="10" spans="2:7" ht="10.8" customHeight="1" x14ac:dyDescent="0.25">
      <c r="C10" s="70"/>
      <c r="E10" s="77"/>
    </row>
    <row r="11" spans="2:7" ht="23.4" customHeight="1" x14ac:dyDescent="0.25">
      <c r="B11" s="62">
        <f>+B9+1</f>
        <v>5</v>
      </c>
      <c r="C11" s="70" t="s">
        <v>1222</v>
      </c>
      <c r="D11" s="79" t="str">
        <f>IFERROR(VLOOKUP(D7,DATOS,20,0),"")</f>
        <v/>
      </c>
      <c r="E11" s="80"/>
    </row>
    <row r="12" spans="2:7" ht="23.4" customHeight="1" x14ac:dyDescent="0.25">
      <c r="B12" s="62">
        <f>+B11+1</f>
        <v>6</v>
      </c>
      <c r="C12" s="70" t="s">
        <v>1223</v>
      </c>
      <c r="D12" s="79" t="str">
        <f>IFERROR(VLOOKUP(D7,DATOS,21,0),"")</f>
        <v/>
      </c>
      <c r="E12" s="81"/>
      <c r="F12" s="82" t="s">
        <v>1350</v>
      </c>
    </row>
    <row r="13" spans="2:7" ht="23.4" customHeight="1" x14ac:dyDescent="0.25">
      <c r="B13" s="62">
        <f t="shared" ref="B13:B17" si="0">+B12+1</f>
        <v>7</v>
      </c>
      <c r="C13" s="70" t="s">
        <v>104</v>
      </c>
      <c r="D13" s="83" t="str">
        <f>IFERROR(VLOOKUP(D7,DATOS,22,0),"")</f>
        <v/>
      </c>
      <c r="E13" s="81"/>
      <c r="F13" s="84"/>
    </row>
    <row r="14" spans="2:7" ht="23.4" customHeight="1" x14ac:dyDescent="0.25">
      <c r="B14" s="62">
        <f t="shared" si="0"/>
        <v>8</v>
      </c>
      <c r="C14" s="70" t="s">
        <v>1346</v>
      </c>
      <c r="D14" s="85" t="str">
        <f>IFERROR(VLOOKUP(G15,prov,2,0),"")</f>
        <v/>
      </c>
      <c r="E14" s="86"/>
    </row>
    <row r="15" spans="2:7" ht="23.4" customHeight="1" x14ac:dyDescent="0.25">
      <c r="B15" s="62">
        <f t="shared" si="0"/>
        <v>9</v>
      </c>
      <c r="C15" s="70" t="s">
        <v>670</v>
      </c>
      <c r="D15" s="87" t="str">
        <f>IFERROR(VLOOKUP(D14,ubicac,2,0),"")</f>
        <v/>
      </c>
      <c r="E15" s="86"/>
      <c r="G15" s="88" t="str">
        <f>IFERROR(VLOOKUP(D7,DATOS,6,0),"")</f>
        <v/>
      </c>
    </row>
    <row r="16" spans="2:7" ht="23.4" customHeight="1" x14ac:dyDescent="0.25">
      <c r="B16" s="62">
        <f t="shared" si="0"/>
        <v>10</v>
      </c>
      <c r="C16" s="70" t="s">
        <v>18</v>
      </c>
      <c r="D16" s="85" t="str">
        <f>IFERROR(VLOOKUP(D7,DATOS,17,0),"")</f>
        <v/>
      </c>
      <c r="E16" s="75"/>
      <c r="F16" s="82" t="s">
        <v>1351</v>
      </c>
    </row>
    <row r="17" spans="2:6" ht="23.4" customHeight="1" x14ac:dyDescent="0.25">
      <c r="B17" s="62">
        <f t="shared" si="0"/>
        <v>11</v>
      </c>
      <c r="C17" s="89" t="s">
        <v>19</v>
      </c>
      <c r="D17" s="85" t="str">
        <f>IFERROR(VLOOKUP(D7,DATOS,23,0),"")</f>
        <v/>
      </c>
      <c r="E17" s="86"/>
    </row>
    <row r="18" spans="2:6" ht="10.8" customHeight="1" x14ac:dyDescent="0.25">
      <c r="C18" s="70"/>
      <c r="D18" s="90"/>
      <c r="E18" s="86"/>
    </row>
    <row r="19" spans="2:6" ht="23.4" customHeight="1" x14ac:dyDescent="0.25">
      <c r="B19" s="62">
        <v>12</v>
      </c>
      <c r="C19" s="89" t="s">
        <v>2459</v>
      </c>
      <c r="D19" s="85" t="str">
        <f>IFERROR(VLOOKUP(D7,DATOS,7,0),"")</f>
        <v/>
      </c>
      <c r="E19" s="86"/>
    </row>
    <row r="20" spans="2:6" ht="23.4" customHeight="1" x14ac:dyDescent="0.25">
      <c r="B20" s="62">
        <v>13</v>
      </c>
      <c r="C20" s="89" t="s">
        <v>20</v>
      </c>
      <c r="D20" s="85" t="str">
        <f>IFERROR(VLOOKUP(D8,DATOS,12,0),"")</f>
        <v/>
      </c>
      <c r="E20" s="86"/>
    </row>
    <row r="21" spans="2:6" ht="23.4" customHeight="1" x14ac:dyDescent="0.25">
      <c r="B21" s="62">
        <v>14</v>
      </c>
      <c r="C21" s="89" t="s">
        <v>11</v>
      </c>
      <c r="D21" s="85" t="str">
        <f>IFERROR(VLOOKUP(D7,DATOS,13,0),"")</f>
        <v/>
      </c>
      <c r="E21" s="81"/>
      <c r="F21" s="82" t="s">
        <v>1352</v>
      </c>
    </row>
    <row r="22" spans="2:6" ht="10.8" customHeight="1" x14ac:dyDescent="0.25">
      <c r="C22" s="89"/>
      <c r="D22" s="90"/>
      <c r="E22" s="90"/>
    </row>
    <row r="23" spans="2:6" ht="29.4" customHeight="1" x14ac:dyDescent="0.25">
      <c r="B23" s="62">
        <v>15</v>
      </c>
      <c r="C23" s="565" t="s">
        <v>1354</v>
      </c>
      <c r="D23" s="91"/>
      <c r="E23" s="92"/>
      <c r="F23" s="93" t="str">
        <f>IF(D23="Sí","Complete el Cuadro 4.1 (Parte 1 y 2) y el Cuadro 4.2 de este formulario.","")</f>
        <v/>
      </c>
    </row>
    <row r="24" spans="2:6" ht="11.4" customHeight="1" x14ac:dyDescent="0.25"/>
    <row r="25" spans="2:6" ht="23.4" customHeight="1" x14ac:dyDescent="0.25">
      <c r="C25" s="584" t="str">
        <f>IF(D8="","Indicar el nombre de los Satélites a cargo","")</f>
        <v>Indicar el nombre de los Satélites a cargo</v>
      </c>
      <c r="D25" s="584"/>
      <c r="E25" s="92"/>
    </row>
    <row r="26" spans="2:6" ht="23.4" customHeight="1" x14ac:dyDescent="0.25">
      <c r="B26" s="62">
        <v>16</v>
      </c>
      <c r="C26" s="94" t="str">
        <f>IF($C$25="","","1.")</f>
        <v>1.</v>
      </c>
      <c r="D26" s="95" t="str">
        <f>IF(C26="","","**")</f>
        <v>**</v>
      </c>
    </row>
    <row r="27" spans="2:6" ht="23.4" customHeight="1" x14ac:dyDescent="0.25">
      <c r="B27" s="62">
        <f t="shared" ref="B27:B34" si="1">+B26+1</f>
        <v>17</v>
      </c>
      <c r="C27" s="94" t="str">
        <f>IF($C$25="","","2.")</f>
        <v>2.</v>
      </c>
      <c r="D27" s="95" t="str">
        <f t="shared" ref="D27:D34" si="2">IF(C27="","","**")</f>
        <v>**</v>
      </c>
    </row>
    <row r="28" spans="2:6" ht="23.4" customHeight="1" x14ac:dyDescent="0.25">
      <c r="B28" s="62">
        <f t="shared" si="1"/>
        <v>18</v>
      </c>
      <c r="C28" s="94" t="str">
        <f>IF($C$25="","","3.")</f>
        <v>3.</v>
      </c>
      <c r="D28" s="95" t="str">
        <f t="shared" si="2"/>
        <v>**</v>
      </c>
    </row>
    <row r="29" spans="2:6" ht="23.4" customHeight="1" x14ac:dyDescent="0.25">
      <c r="B29" s="62">
        <f t="shared" si="1"/>
        <v>19</v>
      </c>
      <c r="C29" s="94" t="str">
        <f>IF($C$25="","","4.")</f>
        <v>4.</v>
      </c>
      <c r="D29" s="95" t="str">
        <f t="shared" si="2"/>
        <v>**</v>
      </c>
    </row>
    <row r="30" spans="2:6" ht="23.4" customHeight="1" x14ac:dyDescent="0.25">
      <c r="B30" s="62">
        <f t="shared" si="1"/>
        <v>20</v>
      </c>
      <c r="C30" s="94" t="str">
        <f>IF($C$25="","","5.")</f>
        <v>5.</v>
      </c>
      <c r="D30" s="95" t="str">
        <f t="shared" si="2"/>
        <v>**</v>
      </c>
    </row>
    <row r="31" spans="2:6" ht="23.4" customHeight="1" x14ac:dyDescent="0.25">
      <c r="B31" s="62">
        <f t="shared" si="1"/>
        <v>21</v>
      </c>
      <c r="C31" s="94" t="str">
        <f>IF($C$25="","","6.")</f>
        <v>6.</v>
      </c>
      <c r="D31" s="95" t="str">
        <f t="shared" si="2"/>
        <v>**</v>
      </c>
    </row>
    <row r="32" spans="2:6" ht="23.4" customHeight="1" x14ac:dyDescent="0.25">
      <c r="B32" s="62">
        <f t="shared" si="1"/>
        <v>22</v>
      </c>
      <c r="C32" s="94" t="str">
        <f>IF($C$25="","","7.")</f>
        <v>7.</v>
      </c>
      <c r="D32" s="95" t="str">
        <f t="shared" si="2"/>
        <v>**</v>
      </c>
      <c r="F32" s="581" t="s">
        <v>2462</v>
      </c>
    </row>
    <row r="33" spans="2:6" ht="23.4" customHeight="1" x14ac:dyDescent="0.25">
      <c r="B33" s="62">
        <f t="shared" si="1"/>
        <v>23</v>
      </c>
      <c r="C33" s="94" t="str">
        <f>IF($C$25="","","8.")</f>
        <v>8.</v>
      </c>
      <c r="D33" s="96" t="str">
        <f t="shared" si="2"/>
        <v>**</v>
      </c>
      <c r="F33" s="582"/>
    </row>
    <row r="34" spans="2:6" ht="23.4" customHeight="1" x14ac:dyDescent="0.25">
      <c r="B34" s="62">
        <f t="shared" si="1"/>
        <v>24</v>
      </c>
      <c r="C34" s="94" t="str">
        <f>IF($C$25="","","9.")</f>
        <v>9.</v>
      </c>
      <c r="D34" s="96" t="str">
        <f t="shared" si="2"/>
        <v>**</v>
      </c>
      <c r="F34" s="582"/>
    </row>
    <row r="35" spans="2:6" ht="11.4" customHeight="1" x14ac:dyDescent="0.25">
      <c r="F35" s="582"/>
    </row>
    <row r="36" spans="2:6" ht="23.4" customHeight="1" x14ac:dyDescent="0.25">
      <c r="B36" s="62">
        <v>25</v>
      </c>
      <c r="C36" s="70" t="s">
        <v>1347</v>
      </c>
      <c r="D36" s="97" t="str">
        <f>IFERROR(VLOOKUP(D7,DATOS,19,0),"")</f>
        <v/>
      </c>
      <c r="E36" s="98"/>
      <c r="F36" s="582"/>
    </row>
    <row r="37" spans="2:6" ht="23.4" customHeight="1" x14ac:dyDescent="0.25">
      <c r="B37" s="62">
        <f>+B36+1</f>
        <v>26</v>
      </c>
      <c r="C37" s="70" t="s">
        <v>1348</v>
      </c>
      <c r="D37" s="97"/>
      <c r="E37" s="99"/>
      <c r="F37" s="582"/>
    </row>
    <row r="38" spans="2:6" ht="23.4" customHeight="1" x14ac:dyDescent="0.25">
      <c r="B38" s="62">
        <f>+B37+1</f>
        <v>27</v>
      </c>
      <c r="C38" s="70" t="s">
        <v>1349</v>
      </c>
      <c r="D38" s="97"/>
      <c r="F38" s="582"/>
    </row>
    <row r="39" spans="2:6" ht="23.4" customHeight="1" x14ac:dyDescent="0.25">
      <c r="B39" s="62">
        <f>+B38+1</f>
        <v>28</v>
      </c>
      <c r="C39" s="70" t="s">
        <v>2460</v>
      </c>
      <c r="D39" s="97"/>
      <c r="F39" s="583"/>
    </row>
  </sheetData>
  <sheetProtection algorithmName="SHA-512" hashValue="3ZTIUTrhAQzGNNWOwufmVCxRSAnYZDF/OBeYCYwlrGHeCT4fKHXWtCxweuIlM9+HE9F2xpizSjX6r0jSwCemmA==" saltValue="ZFB7kLc1PoL87eqGahxF5Q==" spinCount="100000" sheet="1" objects="1" scenarios="1"/>
  <dataConsolidate/>
  <mergeCells count="6">
    <mergeCell ref="F32:F39"/>
    <mergeCell ref="C25:D25"/>
    <mergeCell ref="C2:D2"/>
    <mergeCell ref="C3:D3"/>
    <mergeCell ref="C4:D4"/>
    <mergeCell ref="F6:F8"/>
  </mergeCells>
  <conditionalFormatting sqref="D7:D8">
    <cfRule type="cellIs" dxfId="73" priority="26" operator="equal">
      <formula>#N/A</formula>
    </cfRule>
  </conditionalFormatting>
  <conditionalFormatting sqref="D8">
    <cfRule type="cellIs" dxfId="72" priority="25" operator="equal">
      <formula>"*"</formula>
    </cfRule>
    <cfRule type="notContainsBlanks" dxfId="71" priority="30">
      <formula>LEN(TRIM(D8))&gt;0</formula>
    </cfRule>
  </conditionalFormatting>
  <conditionalFormatting sqref="D11:D13 D16:D17 D19:D21">
    <cfRule type="cellIs" dxfId="70" priority="29" operator="equal">
      <formula>0</formula>
    </cfRule>
  </conditionalFormatting>
  <conditionalFormatting sqref="D14:D15">
    <cfRule type="cellIs" dxfId="69" priority="22" operator="equal">
      <formula>#N/A</formula>
    </cfRule>
  </conditionalFormatting>
  <conditionalFormatting sqref="D23">
    <cfRule type="containsBlanks" dxfId="68" priority="12">
      <formula>LEN(TRIM(D23))=0</formula>
    </cfRule>
  </conditionalFormatting>
  <conditionalFormatting sqref="D26:D32">
    <cfRule type="containsText" dxfId="67" priority="3" operator="containsText" text="**">
      <formula>NOT(ISERROR(SEARCH("**",D26)))</formula>
    </cfRule>
  </conditionalFormatting>
  <conditionalFormatting sqref="D26:D34">
    <cfRule type="cellIs" dxfId="66" priority="2" operator="equal">
      <formula>"**"</formula>
    </cfRule>
  </conditionalFormatting>
  <conditionalFormatting sqref="D33:D34">
    <cfRule type="containsText" dxfId="65" priority="1" operator="containsText" text="**">
      <formula>NOT(ISERROR(SEARCH("**",D33)))</formula>
    </cfRule>
  </conditionalFormatting>
  <conditionalFormatting sqref="E9:E14">
    <cfRule type="cellIs" dxfId="64" priority="10" operator="equal">
      <formula>#N/A</formula>
    </cfRule>
  </conditionalFormatting>
  <conditionalFormatting sqref="F13 E17:E20">
    <cfRule type="cellIs" dxfId="63" priority="11" operator="equal">
      <formula>#N/A</formula>
    </cfRule>
  </conditionalFormatting>
  <conditionalFormatting sqref="G15">
    <cfRule type="cellIs" dxfId="62" priority="4" operator="equal">
      <formula>#N/A</formula>
    </cfRule>
  </conditionalFormatting>
  <dataValidations count="5">
    <dataValidation type="list" allowBlank="1" showInputMessage="1" showErrorMessage="1" sqref="D23" xr:uid="{00000000-0002-0000-0400-000003000000}">
      <formula1>sino</formula1>
    </dataValidation>
    <dataValidation type="list" allowBlank="1" showErrorMessage="1" prompt="Seleccione el Código Presupuestario (últimos 4 dígitos)._x000a__x000a_CINDEA GREEN VALLEY debe seleccionar 0000" sqref="D6" xr:uid="{00000000-0002-0000-0400-000005000000}">
      <formula1>COODIGO</formula1>
    </dataValidation>
    <dataValidation type="list" allowBlank="1" showInputMessage="1" showErrorMessage="1" sqref="D26:D32" xr:uid="{00000000-0002-0000-0400-000000000000}">
      <formula1>INDIRECT($D$6)</formula1>
    </dataValidation>
    <dataValidation type="list" allowBlank="1" showInputMessage="1" showErrorMessage="1" prompt="Seleccione la Sede o el Satélite." sqref="D7" xr:uid="{00000000-0002-0000-0400-000006000000}">
      <formula1>INDIRECT($D$6)</formula1>
    </dataValidation>
    <dataValidation type="list" allowBlank="1" showErrorMessage="1" prompt="Seleccione el Código Presupuestario (últimos 4 dígitos)._x000a__x000a_CINDEA GREEN VALLEY debe seleccionar 0000" sqref="D7" xr:uid="{1A607B9B-87DF-475D-85BC-D2AA882CC47E}">
      <formula1>INDIRECT(#REF!)</formula1>
    </dataValidation>
  </dataValidations>
  <printOptions horizontalCentered="1" verticalCentered="1"/>
  <pageMargins left="0" right="0" top="1.07" bottom="0.31496062992125984" header="0.15748031496062992" footer="0.19685039370078741"/>
  <pageSetup scale="60" orientation="landscape" r:id="rId1"/>
  <headerFooter scaleWithDoc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pageSetUpPr fitToPage="1"/>
  </sheetPr>
  <dimension ref="B1:F23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5.6640625" style="206" customWidth="1"/>
    <col min="2" max="2" width="5.6640625" style="206" hidden="1" customWidth="1"/>
    <col min="3" max="3" width="48.21875" style="206" customWidth="1"/>
    <col min="4" max="6" width="12.5546875" style="206" customWidth="1"/>
    <col min="7" max="16384" width="11.44140625" style="206"/>
  </cols>
  <sheetData>
    <row r="1" spans="2:6" ht="17.399999999999999" x14ac:dyDescent="0.3">
      <c r="C1" s="104" t="s">
        <v>690</v>
      </c>
      <c r="D1" s="323"/>
      <c r="E1" s="323"/>
      <c r="F1" s="323"/>
    </row>
    <row r="2" spans="2:6" ht="18" thickBot="1" x14ac:dyDescent="0.35">
      <c r="C2" s="535" t="s">
        <v>1355</v>
      </c>
      <c r="D2" s="536"/>
      <c r="E2" s="536"/>
      <c r="F2" s="536"/>
    </row>
    <row r="3" spans="2:6" ht="28.2" customHeight="1" thickTop="1" thickBot="1" x14ac:dyDescent="0.35">
      <c r="B3" s="151">
        <v>1</v>
      </c>
      <c r="C3" s="326"/>
      <c r="D3" s="537" t="s">
        <v>0</v>
      </c>
      <c r="E3" s="538" t="s">
        <v>26</v>
      </c>
      <c r="F3" s="539" t="s">
        <v>27</v>
      </c>
    </row>
    <row r="4" spans="2:6" ht="26.25" customHeight="1" thickTop="1" thickBot="1" x14ac:dyDescent="0.35">
      <c r="B4" s="151">
        <v>2</v>
      </c>
      <c r="C4" s="540" t="s">
        <v>1356</v>
      </c>
      <c r="D4" s="541">
        <f>+E4+F4</f>
        <v>0</v>
      </c>
      <c r="E4" s="542">
        <f>+E5+E6</f>
        <v>0</v>
      </c>
      <c r="F4" s="543">
        <f>+F5+F6</f>
        <v>0</v>
      </c>
    </row>
    <row r="5" spans="2:6" ht="27" customHeight="1" x14ac:dyDescent="0.3">
      <c r="B5" s="151">
        <v>3</v>
      </c>
      <c r="C5" s="544" t="s">
        <v>1367</v>
      </c>
      <c r="D5" s="364">
        <f>+E5+F5</f>
        <v>0</v>
      </c>
      <c r="E5" s="545"/>
      <c r="F5" s="422"/>
    </row>
    <row r="6" spans="2:6" ht="24" customHeight="1" x14ac:dyDescent="0.3">
      <c r="B6" s="151">
        <v>4</v>
      </c>
      <c r="C6" s="334" t="s">
        <v>141</v>
      </c>
      <c r="D6" s="374">
        <f>+E6+F6</f>
        <v>0</v>
      </c>
      <c r="E6" s="546">
        <f>+E7+E8+E9</f>
        <v>0</v>
      </c>
      <c r="F6" s="428">
        <f t="shared" ref="F6" si="0">+F7+F8+F9</f>
        <v>0</v>
      </c>
    </row>
    <row r="7" spans="2:6" ht="24" customHeight="1" x14ac:dyDescent="0.3">
      <c r="B7" s="151">
        <v>5</v>
      </c>
      <c r="C7" s="547" t="s">
        <v>143</v>
      </c>
      <c r="D7" s="381">
        <f t="shared" ref="D7:D11" si="1">+E7+F7</f>
        <v>0</v>
      </c>
      <c r="E7" s="548"/>
      <c r="F7" s="291"/>
    </row>
    <row r="8" spans="2:6" ht="24" customHeight="1" x14ac:dyDescent="0.3">
      <c r="B8" s="151">
        <v>6</v>
      </c>
      <c r="C8" s="547" t="s">
        <v>144</v>
      </c>
      <c r="D8" s="549">
        <f t="shared" si="1"/>
        <v>0</v>
      </c>
      <c r="E8" s="550"/>
      <c r="F8" s="294"/>
    </row>
    <row r="9" spans="2:6" ht="24" customHeight="1" x14ac:dyDescent="0.3">
      <c r="B9" s="151">
        <v>7</v>
      </c>
      <c r="C9" s="547" t="s">
        <v>145</v>
      </c>
      <c r="D9" s="381">
        <f t="shared" si="1"/>
        <v>0</v>
      </c>
      <c r="E9" s="551">
        <f t="shared" ref="E9:F9" si="2">+E10+E11</f>
        <v>0</v>
      </c>
      <c r="F9" s="290">
        <f t="shared" si="2"/>
        <v>0</v>
      </c>
    </row>
    <row r="10" spans="2:6" ht="24" customHeight="1" x14ac:dyDescent="0.3">
      <c r="B10" s="151">
        <v>8</v>
      </c>
      <c r="C10" s="552" t="s">
        <v>146</v>
      </c>
      <c r="D10" s="381">
        <f t="shared" si="1"/>
        <v>0</v>
      </c>
      <c r="E10" s="548"/>
      <c r="F10" s="291"/>
    </row>
    <row r="11" spans="2:6" ht="24" customHeight="1" x14ac:dyDescent="0.3">
      <c r="B11" s="151">
        <v>9</v>
      </c>
      <c r="C11" s="553" t="s">
        <v>142</v>
      </c>
      <c r="D11" s="554">
        <f t="shared" si="1"/>
        <v>0</v>
      </c>
      <c r="E11" s="555"/>
      <c r="F11" s="298"/>
    </row>
    <row r="12" spans="2:6" ht="24" customHeight="1" x14ac:dyDescent="0.3">
      <c r="B12" s="151">
        <v>10</v>
      </c>
      <c r="C12" s="556" t="s">
        <v>2457</v>
      </c>
      <c r="D12" s="557">
        <f>+E12+F12</f>
        <v>0</v>
      </c>
      <c r="E12" s="558">
        <f>SUM(E13:E17)</f>
        <v>0</v>
      </c>
      <c r="F12" s="559">
        <f>SUM(F13:F17)</f>
        <v>0</v>
      </c>
    </row>
    <row r="13" spans="2:6" ht="22.5" customHeight="1" x14ac:dyDescent="0.3">
      <c r="B13" s="151">
        <v>11</v>
      </c>
      <c r="C13" s="547" t="s">
        <v>114</v>
      </c>
      <c r="D13" s="381">
        <f>+E13+F13</f>
        <v>0</v>
      </c>
      <c r="E13" s="548"/>
      <c r="F13" s="291"/>
    </row>
    <row r="14" spans="2:6" ht="22.5" customHeight="1" x14ac:dyDescent="0.3">
      <c r="B14" s="151">
        <v>12</v>
      </c>
      <c r="C14" s="547" t="s">
        <v>724</v>
      </c>
      <c r="D14" s="381">
        <f>+E14+F14</f>
        <v>0</v>
      </c>
      <c r="E14" s="548"/>
      <c r="F14" s="291"/>
    </row>
    <row r="15" spans="2:6" ht="22.5" customHeight="1" x14ac:dyDescent="0.3">
      <c r="B15" s="151">
        <v>13</v>
      </c>
      <c r="C15" s="547" t="s">
        <v>725</v>
      </c>
      <c r="D15" s="381">
        <f t="shared" ref="D15:D17" si="3">+E15+F15</f>
        <v>0</v>
      </c>
      <c r="E15" s="548"/>
      <c r="F15" s="291"/>
    </row>
    <row r="16" spans="2:6" ht="22.5" customHeight="1" x14ac:dyDescent="0.3">
      <c r="B16" s="151">
        <v>14</v>
      </c>
      <c r="C16" s="547" t="s">
        <v>726</v>
      </c>
      <c r="D16" s="381">
        <f t="shared" si="3"/>
        <v>0</v>
      </c>
      <c r="E16" s="548"/>
      <c r="F16" s="291"/>
    </row>
    <row r="17" spans="2:6" ht="22.5" customHeight="1" thickBot="1" x14ac:dyDescent="0.35">
      <c r="B17" s="151">
        <v>15</v>
      </c>
      <c r="C17" s="560" t="s">
        <v>115</v>
      </c>
      <c r="D17" s="561">
        <f t="shared" si="3"/>
        <v>0</v>
      </c>
      <c r="E17" s="562"/>
      <c r="F17" s="563"/>
    </row>
    <row r="18" spans="2:6" ht="31.5" customHeight="1" thickTop="1" x14ac:dyDescent="0.3">
      <c r="C18" s="271" t="s">
        <v>113</v>
      </c>
      <c r="D18" s="564"/>
      <c r="E18" s="564"/>
      <c r="F18" s="564"/>
    </row>
    <row r="19" spans="2:6" ht="18" customHeight="1" x14ac:dyDescent="0.3">
      <c r="B19" s="151">
        <v>16</v>
      </c>
      <c r="C19" s="591"/>
      <c r="D19" s="592"/>
      <c r="E19" s="592"/>
      <c r="F19" s="593"/>
    </row>
    <row r="20" spans="2:6" ht="18" customHeight="1" x14ac:dyDescent="0.3">
      <c r="C20" s="594"/>
      <c r="D20" s="595"/>
      <c r="E20" s="595"/>
      <c r="F20" s="596"/>
    </row>
    <row r="21" spans="2:6" ht="18" customHeight="1" x14ac:dyDescent="0.3">
      <c r="C21" s="594"/>
      <c r="D21" s="595"/>
      <c r="E21" s="595"/>
      <c r="F21" s="596"/>
    </row>
    <row r="22" spans="2:6" ht="18" customHeight="1" x14ac:dyDescent="0.3">
      <c r="C22" s="594"/>
      <c r="D22" s="595"/>
      <c r="E22" s="595"/>
      <c r="F22" s="596"/>
    </row>
    <row r="23" spans="2:6" ht="18" customHeight="1" x14ac:dyDescent="0.3">
      <c r="C23" s="597"/>
      <c r="D23" s="598"/>
      <c r="E23" s="598"/>
      <c r="F23" s="599"/>
    </row>
  </sheetData>
  <sheetProtection algorithmName="SHA-512" hashValue="HlHti2IIneeV0hoMtIihjy45jiUBETgBMlTxqfXi9nBcd4cuJNGQzt+WNxcZdUP+YQfo4MJLbQaDHAQIKn1s6Q==" saltValue="V9o8Kg0NFV3N/tUJn+91Ng==" spinCount="100000" sheet="1" objects="1" scenarios="1"/>
  <mergeCells count="1">
    <mergeCell ref="C19:F23"/>
  </mergeCells>
  <conditionalFormatting sqref="D4:D17">
    <cfRule type="cellIs" dxfId="61" priority="1" operator="equal">
      <formula>0</formula>
    </cfRule>
  </conditionalFormatting>
  <conditionalFormatting sqref="E4:F4 E6:F6 E9:F9">
    <cfRule type="cellIs" dxfId="60" priority="4" operator="equal">
      <formula>0</formula>
    </cfRule>
  </conditionalFormatting>
  <conditionalFormatting sqref="E12:F12">
    <cfRule type="cellIs" dxfId="59" priority="2" operator="equal">
      <formula>0</formula>
    </cfRule>
  </conditionalFormatting>
  <dataValidations count="1">
    <dataValidation type="whole" operator="greaterThanOrEqual" allowBlank="1" showInputMessage="1" showErrorMessage="1" sqref="D4:F17" xr:uid="{00000000-0002-0000-0500-000000000000}">
      <formula1>0</formula1>
    </dataValidation>
  </dataValidations>
  <printOptions horizontalCentered="1" verticalCentered="1"/>
  <pageMargins left="0" right="0.22" top="0.15748031496062992" bottom="0.31496062992125984" header="0.23622047244094491" footer="0.19685039370078741"/>
  <pageSetup orientation="landscape" r:id="rId1"/>
  <headerFooter scaleWithDoc="0">
    <oddFooter>&amp;R&amp;"Goudy,Negrita Cursiva"CINDEA&amp;"Goudy,Cursiva",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>
    <pageSetUpPr fitToPage="1"/>
  </sheetPr>
  <dimension ref="B1:I38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5.88671875" style="206" customWidth="1"/>
    <col min="2" max="2" width="6.5546875" style="151" hidden="1" customWidth="1"/>
    <col min="3" max="3" width="69" style="206" customWidth="1"/>
    <col min="4" max="4" width="11.109375" style="206" customWidth="1"/>
    <col min="5" max="5" width="5.6640625" style="206" customWidth="1"/>
    <col min="6" max="6" width="4.88671875" style="510" customWidth="1"/>
    <col min="7" max="7" width="15.44140625" style="206" customWidth="1"/>
    <col min="8" max="9" width="14.5546875" style="206" customWidth="1"/>
    <col min="10" max="16384" width="11.44140625" style="206"/>
  </cols>
  <sheetData>
    <row r="1" spans="2:9" ht="18" customHeight="1" x14ac:dyDescent="0.3">
      <c r="C1" s="456" t="s">
        <v>671</v>
      </c>
      <c r="F1" s="206"/>
      <c r="I1" s="508"/>
    </row>
    <row r="2" spans="2:9" ht="17.399999999999999" x14ac:dyDescent="0.3">
      <c r="C2" s="104" t="s">
        <v>732</v>
      </c>
      <c r="D2" s="509"/>
      <c r="E2" s="509"/>
      <c r="G2" s="509"/>
    </row>
    <row r="3" spans="2:9" ht="18" thickBot="1" x14ac:dyDescent="0.35">
      <c r="C3" s="104" t="s">
        <v>1292</v>
      </c>
      <c r="D3" s="130"/>
      <c r="E3" s="130"/>
      <c r="F3" s="458"/>
      <c r="G3" s="130"/>
    </row>
    <row r="4" spans="2:9" s="515" customFormat="1" ht="33" customHeight="1" thickTop="1" thickBot="1" x14ac:dyDescent="0.35">
      <c r="B4" s="151">
        <v>1</v>
      </c>
      <c r="C4" s="511" t="s">
        <v>673</v>
      </c>
      <c r="D4" s="155" t="s">
        <v>1293</v>
      </c>
      <c r="E4" s="512"/>
      <c r="F4" s="513"/>
      <c r="G4" s="514" t="s">
        <v>684</v>
      </c>
    </row>
    <row r="5" spans="2:9" s="510" customFormat="1" ht="22.5" customHeight="1" thickTop="1" x14ac:dyDescent="0.3">
      <c r="B5" s="151">
        <v>2</v>
      </c>
      <c r="C5" s="600" t="s">
        <v>685</v>
      </c>
      <c r="D5" s="600"/>
      <c r="E5" s="600"/>
      <c r="F5" s="601"/>
      <c r="G5" s="516">
        <f>SUM(G6:G31)</f>
        <v>0</v>
      </c>
    </row>
    <row r="6" spans="2:9" s="510" customFormat="1" ht="16.5" customHeight="1" x14ac:dyDescent="0.3">
      <c r="B6" s="151">
        <v>3</v>
      </c>
      <c r="C6" s="517"/>
      <c r="D6" s="518" t="str">
        <f t="shared" ref="D6:D31" si="0">IFERROR(VLOOKUP(C6,ubicac,2,0),"")</f>
        <v/>
      </c>
      <c r="E6" s="519"/>
      <c r="F6" s="520" t="str">
        <f>IF(AND(OR(G6&gt;0),AND(C6="")),"*",IF(AND(C6&lt;&gt;"",AND(G6=0)),"***",""))</f>
        <v/>
      </c>
      <c r="G6" s="521"/>
      <c r="H6" s="602" t="str">
        <f>IF($G$5=('CUADRO 1'!D6),"","¡VERIFICAR!.  El total no coincide con el total de Educación Convencional del Cuadro 1.")</f>
        <v/>
      </c>
      <c r="I6" s="602"/>
    </row>
    <row r="7" spans="2:9" s="510" customFormat="1" ht="16.5" customHeight="1" x14ac:dyDescent="0.3">
      <c r="B7" s="151">
        <v>4</v>
      </c>
      <c r="C7" s="522"/>
      <c r="D7" s="523" t="str">
        <f t="shared" ref="D7:D30" si="1">IFERROR(VLOOKUP(C7,ubicac,2,0),"")</f>
        <v/>
      </c>
      <c r="E7" s="481" t="str">
        <f>IF(D7="","",IF(OR(D7=D6),"R",""))</f>
        <v/>
      </c>
      <c r="F7" s="524" t="str">
        <f t="shared" ref="F7:F31" si="2">IF(AND(OR(G7&gt;0),AND(C7="")),"*",IF(AND(C7&lt;&gt;"",AND(G7=0)),"***",""))</f>
        <v/>
      </c>
      <c r="G7" s="525"/>
      <c r="H7" s="602"/>
      <c r="I7" s="602"/>
    </row>
    <row r="8" spans="2:9" s="510" customFormat="1" ht="16.5" customHeight="1" x14ac:dyDescent="0.3">
      <c r="B8" s="151">
        <v>5</v>
      </c>
      <c r="C8" s="522"/>
      <c r="D8" s="523" t="str">
        <f t="shared" si="1"/>
        <v/>
      </c>
      <c r="E8" s="481" t="str">
        <f>IF(D8="","",IF(OR(D8=D7,D8=D6),"R",""))</f>
        <v/>
      </c>
      <c r="F8" s="524" t="str">
        <f t="shared" si="2"/>
        <v/>
      </c>
      <c r="G8" s="525"/>
      <c r="H8" s="602"/>
      <c r="I8" s="602"/>
    </row>
    <row r="9" spans="2:9" s="510" customFormat="1" ht="16.5" customHeight="1" x14ac:dyDescent="0.3">
      <c r="B9" s="151">
        <v>6</v>
      </c>
      <c r="C9" s="522"/>
      <c r="D9" s="523" t="str">
        <f t="shared" si="1"/>
        <v/>
      </c>
      <c r="E9" s="481" t="str">
        <f>IF(D9="","",IF(OR(D9=D8,D9=D7,D9=D6),"R",""))</f>
        <v/>
      </c>
      <c r="F9" s="524" t="str">
        <f t="shared" si="2"/>
        <v/>
      </c>
      <c r="G9" s="525"/>
      <c r="H9" s="602"/>
      <c r="I9" s="602"/>
    </row>
    <row r="10" spans="2:9" s="510" customFormat="1" ht="16.5" customHeight="1" x14ac:dyDescent="0.3">
      <c r="B10" s="151">
        <v>7</v>
      </c>
      <c r="C10" s="522"/>
      <c r="D10" s="523" t="str">
        <f t="shared" si="1"/>
        <v/>
      </c>
      <c r="E10" s="481" t="str">
        <f>IF(D10="","",IF(OR(D10=D9,D10=D8,D10=D7,D10=D6),"R",""))</f>
        <v/>
      </c>
      <c r="F10" s="524" t="str">
        <f t="shared" si="2"/>
        <v/>
      </c>
      <c r="G10" s="525"/>
      <c r="H10" s="572"/>
      <c r="I10" s="572"/>
    </row>
    <row r="11" spans="2:9" s="510" customFormat="1" ht="16.5" customHeight="1" x14ac:dyDescent="0.3">
      <c r="B11" s="151">
        <v>8</v>
      </c>
      <c r="C11" s="522"/>
      <c r="D11" s="523" t="str">
        <f t="shared" si="1"/>
        <v/>
      </c>
      <c r="E11" s="481" t="str">
        <f>IF(D11="","",IF(OR(D11=D10,D11=D9,D11=D8,D11=D7,D11=D6),"R",""))</f>
        <v/>
      </c>
      <c r="F11" s="524" t="str">
        <f t="shared" si="2"/>
        <v/>
      </c>
      <c r="G11" s="525"/>
      <c r="H11" s="602" t="str">
        <f>IF(OR(F6="*",F7="*",F8="*",F9="*",F10="*",F11="*",F12="*",F13="*",F14="*",F15="*",F16="*",F17="*",F18="*",F19="*",F20="*",F21="*",F22="*",F23="*",F24="*",F25="*",F26="*",F27="*",F28="*",F29="*",F30="*",F31="*"),"* No ha seleccionado Provincia/Cantón/Distrito","")</f>
        <v/>
      </c>
      <c r="I11" s="602"/>
    </row>
    <row r="12" spans="2:9" s="510" customFormat="1" ht="16.5" customHeight="1" x14ac:dyDescent="0.3">
      <c r="B12" s="151">
        <v>9</v>
      </c>
      <c r="C12" s="522"/>
      <c r="D12" s="523" t="str">
        <f t="shared" si="1"/>
        <v/>
      </c>
      <c r="E12" s="481" t="str">
        <f>IF(D12="","",IF(OR(D12=D11,D12=D10,D12=D9,D12=D8,D12=D7,D12=D6),"R",""))</f>
        <v/>
      </c>
      <c r="F12" s="524" t="str">
        <f t="shared" si="2"/>
        <v/>
      </c>
      <c r="G12" s="525"/>
      <c r="H12" s="602"/>
      <c r="I12" s="602"/>
    </row>
    <row r="13" spans="2:9" s="510" customFormat="1" ht="16.5" customHeight="1" x14ac:dyDescent="0.3">
      <c r="B13" s="151">
        <v>10</v>
      </c>
      <c r="C13" s="522"/>
      <c r="D13" s="523" t="str">
        <f t="shared" si="1"/>
        <v/>
      </c>
      <c r="E13" s="481" t="str">
        <f>IF(D13="","",IF(OR(D13=D12,D13=D11,D13=D10,D13=D9,D13=D8,D13=D7,D13=D6),"R",""))</f>
        <v/>
      </c>
      <c r="F13" s="524" t="str">
        <f t="shared" si="2"/>
        <v/>
      </c>
      <c r="G13" s="525"/>
      <c r="H13" s="602"/>
      <c r="I13" s="602"/>
    </row>
    <row r="14" spans="2:9" s="510" customFormat="1" ht="16.5" customHeight="1" x14ac:dyDescent="0.3">
      <c r="B14" s="151">
        <v>11</v>
      </c>
      <c r="C14" s="522"/>
      <c r="D14" s="523" t="str">
        <f t="shared" si="1"/>
        <v/>
      </c>
      <c r="E14" s="481" t="str">
        <f>IF(D14="","",IF(OR(D14=D13,D14=D12,D14=D11,D14=D10,D14=D9,D14=D8,D14=D7,D14=D6),"R",""))</f>
        <v/>
      </c>
      <c r="F14" s="524" t="str">
        <f t="shared" si="2"/>
        <v/>
      </c>
      <c r="G14" s="525"/>
      <c r="H14" s="573"/>
      <c r="I14" s="573"/>
    </row>
    <row r="15" spans="2:9" s="510" customFormat="1" ht="16.5" customHeight="1" x14ac:dyDescent="0.3">
      <c r="B15" s="151">
        <v>12</v>
      </c>
      <c r="C15" s="522"/>
      <c r="D15" s="523" t="str">
        <f t="shared" si="1"/>
        <v/>
      </c>
      <c r="E15" s="481" t="str">
        <f>IF(D15="","",IF(OR(D15=D14,D15=D13,D15=D12,D15=D11,D15=D10,D15=D9,D15=D8,D15=D7,D15=D6),"R",""))</f>
        <v/>
      </c>
      <c r="F15" s="524" t="str">
        <f t="shared" si="2"/>
        <v/>
      </c>
      <c r="G15" s="525"/>
      <c r="H15" s="602" t="str">
        <f>IF(OR(F6="***",F7="***",F8="***",F9="***",F10="***",F11="***",F12="***",F13="***",F14="***",F15="***",F16="***",F17="***",F18="***",F19="***",F20="***",F21="***",F22="***",F23="***",F24="***",F25="***",F26="***",F27="***",F28="***",F29="***",F30="***",F31="***"),"*** Digite la matrícula","")</f>
        <v/>
      </c>
      <c r="I15" s="602"/>
    </row>
    <row r="16" spans="2:9" s="510" customFormat="1" ht="16.5" customHeight="1" x14ac:dyDescent="0.3">
      <c r="B16" s="151">
        <v>13</v>
      </c>
      <c r="C16" s="522"/>
      <c r="D16" s="523" t="str">
        <f t="shared" si="1"/>
        <v/>
      </c>
      <c r="E16" s="481" t="str">
        <f>IF(D16="","",IF(OR(D16=D15,D16=D14,D16=D13,D16=D12,D16=D11,D16=D10,D16=D9,D16=D8,D16=D7,D16=D6),"R",""))</f>
        <v/>
      </c>
      <c r="F16" s="524" t="str">
        <f t="shared" si="2"/>
        <v/>
      </c>
      <c r="G16" s="525"/>
      <c r="H16" s="602"/>
      <c r="I16" s="602"/>
    </row>
    <row r="17" spans="2:9" s="510" customFormat="1" ht="16.5" customHeight="1" x14ac:dyDescent="0.3">
      <c r="B17" s="151">
        <v>14</v>
      </c>
      <c r="C17" s="522"/>
      <c r="D17" s="523" t="str">
        <f t="shared" si="1"/>
        <v/>
      </c>
      <c r="E17" s="481" t="str">
        <f>IF(D17="","",IF(OR(D17=D16,D17=D15,D17=D14,D17=D13,D17=D12,D17=D11,D17=D10,D17=D9,D17=D8,D17=D7,D17=D6),"R",""))</f>
        <v/>
      </c>
      <c r="F17" s="524" t="str">
        <f t="shared" si="2"/>
        <v/>
      </c>
      <c r="G17" s="525"/>
      <c r="H17" s="320"/>
      <c r="I17" s="320"/>
    </row>
    <row r="18" spans="2:9" s="510" customFormat="1" ht="16.5" customHeight="1" x14ac:dyDescent="0.3">
      <c r="B18" s="151">
        <v>15</v>
      </c>
      <c r="C18" s="522"/>
      <c r="D18" s="523" t="str">
        <f t="shared" si="1"/>
        <v/>
      </c>
      <c r="E18" s="481" t="str">
        <f>IF(D18="","",IF(OR(D18=D17,D18=D16,D18=D15,D18=D14,D18=D13,D18=D12,D18=D11,D18=D10,D18=D9,D18=D8,D18=D7,D18=D6),"R",""))</f>
        <v/>
      </c>
      <c r="F18" s="524" t="str">
        <f t="shared" si="2"/>
        <v/>
      </c>
      <c r="G18" s="525"/>
      <c r="H18" s="602" t="str">
        <f>IF(OR(E8="R",E9="R",E10="R",E11="R",E12="R",E13="R",E14="R",E15="R",E16="R",E17="R",E18="R",E19="R",E20="R",E21="R",E22="R",E23="R",E24="R",E25="R",E26="R",E27="R",E28="R",E29="R",E30="R",E31="R",E32="R",E33="R"),"R = Líneas repetidas","")</f>
        <v/>
      </c>
      <c r="I18" s="602"/>
    </row>
    <row r="19" spans="2:9" s="510" customFormat="1" ht="16.5" customHeight="1" x14ac:dyDescent="0.3">
      <c r="B19" s="151">
        <v>16</v>
      </c>
      <c r="C19" s="522"/>
      <c r="D19" s="523" t="str">
        <f t="shared" si="1"/>
        <v/>
      </c>
      <c r="E19" s="481" t="str">
        <f>IF(D19="","",IF(OR(D19=D18,D19=D17,D19=D16,D19=D15,D19=D14,D19=D13,D19=D12,D19=D11,D19=D10,D19=D9,D19=D8,D19=D7,D19=D6),"R",""))</f>
        <v/>
      </c>
      <c r="F19" s="524" t="str">
        <f t="shared" si="2"/>
        <v/>
      </c>
      <c r="G19" s="525"/>
      <c r="H19" s="602"/>
      <c r="I19" s="602"/>
    </row>
    <row r="20" spans="2:9" s="510" customFormat="1" ht="16.5" customHeight="1" x14ac:dyDescent="0.3">
      <c r="B20" s="151">
        <v>17</v>
      </c>
      <c r="C20" s="522"/>
      <c r="D20" s="523" t="str">
        <f t="shared" si="1"/>
        <v/>
      </c>
      <c r="E20" s="481" t="str">
        <f>IF(D20="","",IF(OR(D20=D19,D20=D18,D20=D17,D20=D16,D20=D15,D20=D14,D20=D13,D20=D12,D20=D11,D20=D10,D20=D9,D20=D8,D20=D7,D20=D6),"R",""))</f>
        <v/>
      </c>
      <c r="F20" s="524" t="str">
        <f t="shared" si="2"/>
        <v/>
      </c>
      <c r="G20" s="525"/>
    </row>
    <row r="21" spans="2:9" s="510" customFormat="1" ht="16.5" customHeight="1" x14ac:dyDescent="0.3">
      <c r="B21" s="151">
        <v>18</v>
      </c>
      <c r="C21" s="522"/>
      <c r="D21" s="523" t="str">
        <f t="shared" si="1"/>
        <v/>
      </c>
      <c r="E21" s="481" t="str">
        <f>IF(D21="","",IF(OR(D21=D20,D21=D19,D21=D18,D21=D17,D21=D16,D21=D15,D21=D14,D21=D13,D21=D12,D21=D11,D21=D10,D21=D9,D21=D8,D21=D7,D21=D6),"R",""))</f>
        <v/>
      </c>
      <c r="F21" s="524" t="str">
        <f t="shared" si="2"/>
        <v/>
      </c>
      <c r="G21" s="525"/>
    </row>
    <row r="22" spans="2:9" s="510" customFormat="1" ht="16.5" customHeight="1" x14ac:dyDescent="0.3">
      <c r="B22" s="151">
        <v>19</v>
      </c>
      <c r="C22" s="522"/>
      <c r="D22" s="523" t="str">
        <f t="shared" si="1"/>
        <v/>
      </c>
      <c r="E22" s="481" t="str">
        <f>IF(D22="","",IF(OR(D22=D21,D22=D20,D22=D19,D22=D18,D22=D17,D22=D16,D22=D15,D22=D14,D22=D13,D22=D12,D22=D11,D22=D10,D22=D9,D22=D8,D22=D7,D22=D6),"R",""))</f>
        <v/>
      </c>
      <c r="F22" s="524" t="str">
        <f t="shared" si="2"/>
        <v/>
      </c>
      <c r="G22" s="525"/>
    </row>
    <row r="23" spans="2:9" s="510" customFormat="1" ht="16.5" customHeight="1" x14ac:dyDescent="0.3">
      <c r="B23" s="151">
        <v>20</v>
      </c>
      <c r="C23" s="522"/>
      <c r="D23" s="523" t="str">
        <f t="shared" si="1"/>
        <v/>
      </c>
      <c r="E23" s="481" t="str">
        <f>IF(D23="","",IF(OR(D23=D22,D23=D21,D23=D20,D23=D19,D23=D18,D23=D17,D23=D16,D23=D15,D23=D14,D23=D13,D23=D12,D23=D11,D23=D10,D23=D9,D23=D8,D23=D7,D23=D6),"R",""))</f>
        <v/>
      </c>
      <c r="F23" s="524" t="str">
        <f t="shared" si="2"/>
        <v/>
      </c>
      <c r="G23" s="525"/>
    </row>
    <row r="24" spans="2:9" s="510" customFormat="1" ht="16.5" customHeight="1" x14ac:dyDescent="0.3">
      <c r="B24" s="151">
        <v>21</v>
      </c>
      <c r="C24" s="522"/>
      <c r="D24" s="523" t="str">
        <f t="shared" si="1"/>
        <v/>
      </c>
      <c r="E24" s="481" t="str">
        <f>IF(D24="","",IF(OR(D24=D23,D24=D22,D24=D21,D24=D20,D24=D19,D24=D18,D24=D17,D24=D16,D24=D15,D24=D14,D24=D13,D24=D12,D24=D11,D24=D10,D24=D9,D24=D8,D24=D7,D24=D6),"R",""))</f>
        <v/>
      </c>
      <c r="F24" s="524" t="str">
        <f t="shared" si="2"/>
        <v/>
      </c>
      <c r="G24" s="525"/>
    </row>
    <row r="25" spans="2:9" s="510" customFormat="1" ht="16.5" customHeight="1" x14ac:dyDescent="0.3">
      <c r="B25" s="151">
        <v>22</v>
      </c>
      <c r="C25" s="522"/>
      <c r="D25" s="523" t="str">
        <f t="shared" si="1"/>
        <v/>
      </c>
      <c r="E25" s="481" t="str">
        <f>IF(D25="","",IF(OR(D25=D24,D25=D23,D25=D22,D25=D21,D25=D20,D25=D19,D25=D18,D25=D17,D25=D16,D25=D15,D25=D14,D25=D13,D25=D12,D25=D11,D25=D10,D25=D9,D25=D8,D25=D7,D25=D6),"R",""))</f>
        <v/>
      </c>
      <c r="F25" s="524" t="str">
        <f t="shared" si="2"/>
        <v/>
      </c>
      <c r="G25" s="525"/>
    </row>
    <row r="26" spans="2:9" s="510" customFormat="1" ht="16.5" customHeight="1" x14ac:dyDescent="0.3">
      <c r="B26" s="151">
        <v>23</v>
      </c>
      <c r="C26" s="522"/>
      <c r="D26" s="523" t="str">
        <f t="shared" si="1"/>
        <v/>
      </c>
      <c r="E26" s="481" t="str">
        <f>IF(D26="","",IF(OR(D26=D25,D26=D24,D26=D23,D26=D22,D26=D21,D26=D20,D26=D19,D26=D18,D26=D17,D26=D16,D26=D15,D26=D14,D26=D13,D26=D12,D26=D11,D26=D10,D26=D9,D26=D8,D26=D7,D26=D6),"R",""))</f>
        <v/>
      </c>
      <c r="F26" s="524" t="str">
        <f>IF(AND(OR(G26&gt;0),AND(C26="")),"*",IF(AND(C26&lt;&gt;"",AND(G26=0)),"***",""))</f>
        <v/>
      </c>
      <c r="G26" s="525"/>
    </row>
    <row r="27" spans="2:9" s="510" customFormat="1" ht="16.5" customHeight="1" x14ac:dyDescent="0.3">
      <c r="B27" s="151">
        <v>24</v>
      </c>
      <c r="C27" s="522"/>
      <c r="D27" s="523" t="str">
        <f t="shared" si="1"/>
        <v/>
      </c>
      <c r="E27" s="481" t="str">
        <f>IF(D27="","",IF(OR(D27=D26,D27=D25,D27=D24,D27=D23,D27=D22,D27=D21,D27=D20,D27=D19,D27=D18,D27=D17,D27=D16,D27=D15,D27=D14,D27=D13,D27=D12,D27=D11,D27=D10,D27=D9,D27=D8,D27=D7,D27=D6),"R",""))</f>
        <v/>
      </c>
      <c r="F27" s="524" t="str">
        <f t="shared" si="2"/>
        <v/>
      </c>
      <c r="G27" s="525"/>
    </row>
    <row r="28" spans="2:9" ht="16.5" customHeight="1" x14ac:dyDescent="0.3">
      <c r="B28" s="151">
        <v>25</v>
      </c>
      <c r="C28" s="522"/>
      <c r="D28" s="523" t="str">
        <f t="shared" si="1"/>
        <v/>
      </c>
      <c r="E28" s="481" t="str">
        <f>IF(D28="","",IF(OR(D28=D27,D28=D26,D28=D25,D28=D24,D28=D23,D28=D22,D28=D21,D28=D20,D28=D19,D28=D18,D28=D17,D28=D16,D28=D15,D28=D14,D28=D13,D28=D12,D28=D11,D28=D10,D28=D9,D28=D8,D28=D7,D28=D6),"R",""))</f>
        <v/>
      </c>
      <c r="F28" s="524" t="str">
        <f t="shared" si="2"/>
        <v/>
      </c>
      <c r="G28" s="526"/>
      <c r="H28" s="574"/>
    </row>
    <row r="29" spans="2:9" ht="16.5" customHeight="1" x14ac:dyDescent="0.3">
      <c r="B29" s="151">
        <v>26</v>
      </c>
      <c r="C29" s="522"/>
      <c r="D29" s="523" t="str">
        <f t="shared" si="1"/>
        <v/>
      </c>
      <c r="E29" s="481" t="str">
        <f>IF(D29="","",IF(OR(D29=D28,D29=D27,D29=D26,D29=D25,D29=D24,D29=D23,D29=D22,D29=D21,D29=D20,D29=D19,D29=D18,D29=D17,D29=D16,D29=D15,D29=D14,D29=D13,D29=D12,D29=D11,D29=D10,D29=D9,D29=D8,D29=D7,D29=D6),"R",""))</f>
        <v/>
      </c>
      <c r="F29" s="524" t="str">
        <f t="shared" si="2"/>
        <v/>
      </c>
      <c r="G29" s="526"/>
    </row>
    <row r="30" spans="2:9" ht="16.5" customHeight="1" x14ac:dyDescent="0.3">
      <c r="B30" s="151">
        <v>27</v>
      </c>
      <c r="C30" s="522"/>
      <c r="D30" s="523" t="str">
        <f t="shared" si="1"/>
        <v/>
      </c>
      <c r="E30" s="481" t="str">
        <f>IF(D30="","",IF(OR(D30=D29,D30=D28,D30=D27,D30=D26,D30=D25,D30=D24,D30=D23,D30=D22,D30=D21,D30=D20,D30=D19,D30=D18,D30=D17,D30=D16,D30=D15,D30=D14,D30=D13,D30=D12,D30=D11,D30=D10,D30=D9,D30=D8,D30=D7,D30=D6),"R",""))</f>
        <v/>
      </c>
      <c r="F30" s="524" t="str">
        <f t="shared" si="2"/>
        <v/>
      </c>
      <c r="G30" s="526"/>
    </row>
    <row r="31" spans="2:9" ht="16.5" customHeight="1" thickBot="1" x14ac:dyDescent="0.35">
      <c r="B31" s="151">
        <v>28</v>
      </c>
      <c r="C31" s="527"/>
      <c r="D31" s="528" t="str">
        <f t="shared" si="0"/>
        <v/>
      </c>
      <c r="E31" s="529" t="str">
        <f>IF(D31="","",IF(OR(D31=D30,D31=D29,D31=D28,D31=D27,D31=D26,D31=D25,D31=D24,D31=D23,D31=D22,D31=D21,D31=D20,D31=D19,D31=D18,D31=D17,D31=D16,D31=D15,D31=D14,D31=D13,D31=D12,D31=D11,D31=D10,D31=D9,D31=D8,D31=D7,D31=D6),"R",""))</f>
        <v/>
      </c>
      <c r="F31" s="530" t="str">
        <f t="shared" si="2"/>
        <v/>
      </c>
      <c r="G31" s="531"/>
    </row>
    <row r="32" spans="2:9" ht="16.5" customHeight="1" thickTop="1" x14ac:dyDescent="0.3">
      <c r="C32" s="84" t="s">
        <v>718</v>
      </c>
      <c r="D32" s="532"/>
      <c r="E32" s="532"/>
      <c r="F32" s="533"/>
      <c r="G32" s="533"/>
    </row>
    <row r="33" spans="2:7" ht="16.5" customHeight="1" x14ac:dyDescent="0.3">
      <c r="C33" s="534"/>
      <c r="D33" s="532"/>
      <c r="E33" s="532"/>
      <c r="F33" s="533"/>
      <c r="G33" s="533"/>
    </row>
    <row r="34" spans="2:7" ht="15.6" x14ac:dyDescent="0.3">
      <c r="C34" s="129" t="s">
        <v>113</v>
      </c>
    </row>
    <row r="35" spans="2:7" ht="15" customHeight="1" x14ac:dyDescent="0.3">
      <c r="B35" s="151">
        <v>29</v>
      </c>
      <c r="C35" s="591"/>
      <c r="D35" s="592"/>
      <c r="E35" s="592"/>
      <c r="F35" s="592"/>
      <c r="G35" s="593"/>
    </row>
    <row r="36" spans="2:7" ht="15" customHeight="1" x14ac:dyDescent="0.3">
      <c r="C36" s="594"/>
      <c r="D36" s="595"/>
      <c r="E36" s="595"/>
      <c r="F36" s="595"/>
      <c r="G36" s="596"/>
    </row>
    <row r="37" spans="2:7" ht="15" customHeight="1" x14ac:dyDescent="0.3">
      <c r="C37" s="594"/>
      <c r="D37" s="595"/>
      <c r="E37" s="595"/>
      <c r="F37" s="595"/>
      <c r="G37" s="596"/>
    </row>
    <row r="38" spans="2:7" ht="18" customHeight="1" x14ac:dyDescent="0.3">
      <c r="C38" s="597"/>
      <c r="D38" s="598"/>
      <c r="E38" s="598"/>
      <c r="F38" s="598"/>
      <c r="G38" s="599"/>
    </row>
  </sheetData>
  <sheetProtection sheet="1" objects="1" scenarios="1" insertRows="0" deleteRows="0"/>
  <mergeCells count="6">
    <mergeCell ref="C35:G38"/>
    <mergeCell ref="C5:F5"/>
    <mergeCell ref="H6:I9"/>
    <mergeCell ref="H11:I13"/>
    <mergeCell ref="H15:I16"/>
    <mergeCell ref="H18:I19"/>
  </mergeCells>
  <conditionalFormatting sqref="F6:F31">
    <cfRule type="cellIs" dxfId="58" priority="3" operator="equal">
      <formula>"Error!"</formula>
    </cfRule>
  </conditionalFormatting>
  <conditionalFormatting sqref="G5">
    <cfRule type="cellIs" dxfId="57" priority="6" operator="equal">
      <formula>0</formula>
    </cfRule>
  </conditionalFormatting>
  <conditionalFormatting sqref="H6:I9 H11:I13 H15:I16">
    <cfRule type="notContainsBlanks" dxfId="56" priority="2">
      <formula>LEN(TRIM(H6))&gt;0</formula>
    </cfRule>
  </conditionalFormatting>
  <conditionalFormatting sqref="H18:I19">
    <cfRule type="notContainsBlanks" dxfId="55" priority="1">
      <formula>LEN(TRIM(H18))&gt;0</formula>
    </cfRule>
  </conditionalFormatting>
  <dataValidations count="2">
    <dataValidation type="list" allowBlank="1" showInputMessage="1" showErrorMessage="1" sqref="C6:C31" xr:uid="{00000000-0002-0000-0600-000000000000}">
      <formula1>ubic</formula1>
    </dataValidation>
    <dataValidation type="whole" operator="greaterThanOrEqual" allowBlank="1" showInputMessage="1" showErrorMessage="1" sqref="G6:G31" xr:uid="{00000000-0002-0000-0600-000001000000}">
      <formula1>0</formula1>
    </dataValidation>
  </dataValidations>
  <printOptions horizontalCentered="1" verticalCentered="1"/>
  <pageMargins left="0" right="0.23" top="0.15748031496062992" bottom="0.31496062992125984" header="0.23622047244094491" footer="0.19685039370078741"/>
  <pageSetup scale="84" orientation="landscape" r:id="rId1"/>
  <headerFooter scaleWithDoc="0">
    <oddFooter>&amp;R&amp;"Goudy,Negrita Cursiva"CINDEA&amp;"Goudy,Cursiva",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>
    <pageSetUpPr fitToPage="1"/>
  </sheetPr>
  <dimension ref="B1:N41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4.6640625" style="206" customWidth="1"/>
    <col min="2" max="2" width="4" style="191" customWidth="1"/>
    <col min="3" max="3" width="40.77734375" style="206" customWidth="1"/>
    <col min="4" max="4" width="5.33203125" style="151" customWidth="1"/>
    <col min="5" max="13" width="11.109375" style="206" customWidth="1"/>
    <col min="14" max="14" width="21.5546875" style="206" customWidth="1"/>
    <col min="15" max="16384" width="11.44140625" style="206"/>
  </cols>
  <sheetData>
    <row r="1" spans="2:14" ht="18" customHeight="1" x14ac:dyDescent="0.3">
      <c r="B1" s="456" t="s">
        <v>672</v>
      </c>
      <c r="C1" s="457"/>
      <c r="D1" s="458"/>
      <c r="E1" s="459"/>
      <c r="F1" s="459"/>
      <c r="I1" s="103"/>
      <c r="J1" s="103"/>
    </row>
    <row r="2" spans="2:14" ht="17.399999999999999" x14ac:dyDescent="0.3">
      <c r="B2" s="104" t="s">
        <v>1218</v>
      </c>
      <c r="C2" s="460"/>
      <c r="D2" s="458"/>
      <c r="E2" s="460"/>
      <c r="F2" s="460"/>
      <c r="G2" s="460"/>
      <c r="H2" s="460"/>
      <c r="I2" s="460"/>
      <c r="J2" s="460"/>
      <c r="K2" s="460"/>
      <c r="L2" s="460"/>
      <c r="M2" s="460"/>
    </row>
    <row r="3" spans="2:14" ht="18" thickBot="1" x14ac:dyDescent="0.35">
      <c r="B3" s="104" t="s">
        <v>1219</v>
      </c>
      <c r="C3" s="461"/>
      <c r="D3" s="462"/>
      <c r="E3" s="461"/>
      <c r="F3" s="461"/>
      <c r="G3" s="461"/>
      <c r="H3" s="461"/>
      <c r="I3" s="461"/>
      <c r="J3" s="461"/>
      <c r="K3" s="461"/>
      <c r="L3" s="461"/>
      <c r="M3" s="461"/>
    </row>
    <row r="4" spans="2:14" ht="33" customHeight="1" thickTop="1" x14ac:dyDescent="0.3">
      <c r="B4" s="612" t="s">
        <v>1220</v>
      </c>
      <c r="C4" s="612"/>
      <c r="D4" s="131"/>
      <c r="E4" s="614" t="s">
        <v>1221</v>
      </c>
      <c r="F4" s="615"/>
      <c r="G4" s="615"/>
      <c r="H4" s="616" t="s">
        <v>737</v>
      </c>
      <c r="I4" s="615"/>
      <c r="J4" s="617"/>
      <c r="K4" s="616" t="s">
        <v>738</v>
      </c>
      <c r="L4" s="615"/>
      <c r="M4" s="615"/>
    </row>
    <row r="5" spans="2:14" ht="23.25" customHeight="1" thickBot="1" x14ac:dyDescent="0.35">
      <c r="B5" s="613"/>
      <c r="C5" s="613"/>
      <c r="D5" s="463"/>
      <c r="E5" s="464" t="s">
        <v>0</v>
      </c>
      <c r="F5" s="465" t="s">
        <v>26</v>
      </c>
      <c r="G5" s="466" t="s">
        <v>27</v>
      </c>
      <c r="H5" s="467" t="s">
        <v>0</v>
      </c>
      <c r="I5" s="465" t="s">
        <v>26</v>
      </c>
      <c r="J5" s="468" t="s">
        <v>27</v>
      </c>
      <c r="K5" s="466" t="s">
        <v>0</v>
      </c>
      <c r="L5" s="465" t="s">
        <v>26</v>
      </c>
      <c r="M5" s="466" t="s">
        <v>27</v>
      </c>
    </row>
    <row r="6" spans="2:14" ht="18" customHeight="1" thickTop="1" thickBot="1" x14ac:dyDescent="0.35">
      <c r="B6" s="618" t="s">
        <v>0</v>
      </c>
      <c r="C6" s="618"/>
      <c r="D6" s="469" t="str">
        <f>IF(OR(F6&gt;'CUADRO 1'!E6,G6&gt;'CUADRO 1'!F6),"/*/","")</f>
        <v/>
      </c>
      <c r="E6" s="470">
        <f>+F6+G6</f>
        <v>0</v>
      </c>
      <c r="F6" s="471">
        <f>SUM(F7:F35)</f>
        <v>0</v>
      </c>
      <c r="G6" s="472">
        <f>SUM(G7:G35)</f>
        <v>0</v>
      </c>
      <c r="H6" s="473">
        <f>+I6+J6</f>
        <v>0</v>
      </c>
      <c r="I6" s="471">
        <f>SUM(I7:I35)</f>
        <v>0</v>
      </c>
      <c r="J6" s="474">
        <f>SUM(J7:J35)</f>
        <v>0</v>
      </c>
      <c r="K6" s="472">
        <f>+L6+M6</f>
        <v>0</v>
      </c>
      <c r="L6" s="471">
        <f>SUM(L7:L35)</f>
        <v>0</v>
      </c>
      <c r="M6" s="472">
        <f>SUM(M7:M35)</f>
        <v>0</v>
      </c>
      <c r="N6" s="602" t="str">
        <f>IF(D6="/*/","/*/ El dato indicado en Extranjeros (hombres o mujeres) es mayor a lo indicado en Educación Convencional del Cuadro 1.","")</f>
        <v/>
      </c>
    </row>
    <row r="7" spans="2:14" ht="18" customHeight="1" x14ac:dyDescent="0.3">
      <c r="B7" s="475" t="s">
        <v>45</v>
      </c>
      <c r="C7" s="476" t="s">
        <v>91</v>
      </c>
      <c r="D7" s="477" t="str">
        <f>IF(OR(I7&gt;F7,L7&gt;F7,J7&gt;G7,M7&gt;G7),"**","")</f>
        <v/>
      </c>
      <c r="E7" s="167">
        <f>+F7+G7</f>
        <v>0</v>
      </c>
      <c r="F7" s="260"/>
      <c r="G7" s="336"/>
      <c r="H7" s="444">
        <f>+I7+J7</f>
        <v>0</v>
      </c>
      <c r="I7" s="260"/>
      <c r="J7" s="478"/>
      <c r="K7" s="184">
        <f>+L7+M7</f>
        <v>0</v>
      </c>
      <c r="L7" s="260"/>
      <c r="M7" s="336"/>
      <c r="N7" s="602"/>
    </row>
    <row r="8" spans="2:14" ht="18" customHeight="1" x14ac:dyDescent="0.3">
      <c r="B8" s="479" t="s">
        <v>46</v>
      </c>
      <c r="C8" s="480" t="s">
        <v>77</v>
      </c>
      <c r="D8" s="481" t="str">
        <f t="shared" ref="D8:D35" si="0">IF(OR(I8&gt;F8,L8&gt;F8,J8&gt;G8,M8&gt;G8),"**","")</f>
        <v/>
      </c>
      <c r="E8" s="339">
        <f>+F8+G8</f>
        <v>0</v>
      </c>
      <c r="F8" s="340"/>
      <c r="G8" s="341"/>
      <c r="H8" s="426">
        <f>+I8+J8</f>
        <v>0</v>
      </c>
      <c r="I8" s="340"/>
      <c r="J8" s="482"/>
      <c r="K8" s="372">
        <f>+L8+M8</f>
        <v>0</v>
      </c>
      <c r="L8" s="340"/>
      <c r="M8" s="341"/>
      <c r="N8" s="602"/>
    </row>
    <row r="9" spans="2:14" ht="18" customHeight="1" x14ac:dyDescent="0.3">
      <c r="B9" s="479" t="s">
        <v>47</v>
      </c>
      <c r="C9" s="480" t="s">
        <v>89</v>
      </c>
      <c r="D9" s="481" t="str">
        <f t="shared" si="0"/>
        <v/>
      </c>
      <c r="E9" s="339">
        <f t="shared" ref="E9:E35" si="1">+F9+G9</f>
        <v>0</v>
      </c>
      <c r="F9" s="340"/>
      <c r="G9" s="341"/>
      <c r="H9" s="426">
        <f t="shared" ref="H9:H35" si="2">+I9+J9</f>
        <v>0</v>
      </c>
      <c r="I9" s="340"/>
      <c r="J9" s="482"/>
      <c r="K9" s="372">
        <f t="shared" ref="K9:K35" si="3">+L9+M9</f>
        <v>0</v>
      </c>
      <c r="L9" s="340"/>
      <c r="M9" s="341"/>
      <c r="N9" s="602"/>
    </row>
    <row r="10" spans="2:14" ht="18" customHeight="1" x14ac:dyDescent="0.3">
      <c r="B10" s="479" t="s">
        <v>48</v>
      </c>
      <c r="C10" s="480" t="s">
        <v>94</v>
      </c>
      <c r="D10" s="481" t="str">
        <f t="shared" si="0"/>
        <v/>
      </c>
      <c r="E10" s="339">
        <f t="shared" si="1"/>
        <v>0</v>
      </c>
      <c r="F10" s="340"/>
      <c r="G10" s="341"/>
      <c r="H10" s="426">
        <f t="shared" si="2"/>
        <v>0</v>
      </c>
      <c r="I10" s="340"/>
      <c r="J10" s="482"/>
      <c r="K10" s="372">
        <f t="shared" si="3"/>
        <v>0</v>
      </c>
      <c r="L10" s="340"/>
      <c r="M10" s="341"/>
      <c r="N10" s="602"/>
    </row>
    <row r="11" spans="2:14" ht="18" customHeight="1" x14ac:dyDescent="0.3">
      <c r="B11" s="479" t="s">
        <v>49</v>
      </c>
      <c r="C11" s="480" t="s">
        <v>74</v>
      </c>
      <c r="D11" s="481" t="str">
        <f t="shared" si="0"/>
        <v/>
      </c>
      <c r="E11" s="339">
        <f t="shared" si="1"/>
        <v>0</v>
      </c>
      <c r="F11" s="340"/>
      <c r="G11" s="341"/>
      <c r="H11" s="426">
        <f t="shared" si="2"/>
        <v>0</v>
      </c>
      <c r="I11" s="340"/>
      <c r="J11" s="482"/>
      <c r="K11" s="372">
        <f t="shared" si="3"/>
        <v>0</v>
      </c>
      <c r="L11" s="340"/>
      <c r="M11" s="341"/>
      <c r="N11" s="602"/>
    </row>
    <row r="12" spans="2:14" ht="18" customHeight="1" x14ac:dyDescent="0.3">
      <c r="B12" s="479" t="s">
        <v>50</v>
      </c>
      <c r="C12" s="480" t="s">
        <v>90</v>
      </c>
      <c r="D12" s="481" t="str">
        <f t="shared" si="0"/>
        <v/>
      </c>
      <c r="E12" s="339">
        <f t="shared" si="1"/>
        <v>0</v>
      </c>
      <c r="F12" s="340"/>
      <c r="G12" s="341"/>
      <c r="H12" s="426">
        <f t="shared" si="2"/>
        <v>0</v>
      </c>
      <c r="I12" s="340"/>
      <c r="J12" s="482"/>
      <c r="K12" s="372">
        <f t="shared" si="3"/>
        <v>0</v>
      </c>
      <c r="L12" s="340"/>
      <c r="M12" s="341"/>
      <c r="N12" s="602"/>
    </row>
    <row r="13" spans="2:14" ht="18" customHeight="1" x14ac:dyDescent="0.3">
      <c r="B13" s="479" t="s">
        <v>51</v>
      </c>
      <c r="C13" s="480" t="s">
        <v>86</v>
      </c>
      <c r="D13" s="481" t="str">
        <f t="shared" si="0"/>
        <v/>
      </c>
      <c r="E13" s="339">
        <f t="shared" si="1"/>
        <v>0</v>
      </c>
      <c r="F13" s="340"/>
      <c r="G13" s="341"/>
      <c r="H13" s="426">
        <f t="shared" si="2"/>
        <v>0</v>
      </c>
      <c r="I13" s="340"/>
      <c r="J13" s="482"/>
      <c r="K13" s="372">
        <f t="shared" si="3"/>
        <v>0</v>
      </c>
      <c r="L13" s="340"/>
      <c r="M13" s="341"/>
      <c r="N13" s="602"/>
    </row>
    <row r="14" spans="2:14" ht="18" customHeight="1" x14ac:dyDescent="0.3">
      <c r="B14" s="479" t="s">
        <v>52</v>
      </c>
      <c r="C14" s="480" t="s">
        <v>83</v>
      </c>
      <c r="D14" s="481" t="str">
        <f t="shared" si="0"/>
        <v/>
      </c>
      <c r="E14" s="339">
        <f t="shared" si="1"/>
        <v>0</v>
      </c>
      <c r="F14" s="340"/>
      <c r="G14" s="341"/>
      <c r="H14" s="426">
        <f t="shared" si="2"/>
        <v>0</v>
      </c>
      <c r="I14" s="340"/>
      <c r="J14" s="482"/>
      <c r="K14" s="372">
        <f t="shared" si="3"/>
        <v>0</v>
      </c>
      <c r="L14" s="340"/>
      <c r="M14" s="341"/>
      <c r="N14" s="602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5" spans="2:14" ht="18" customHeight="1" x14ac:dyDescent="0.3">
      <c r="B15" s="479" t="s">
        <v>53</v>
      </c>
      <c r="C15" s="480" t="s">
        <v>87</v>
      </c>
      <c r="D15" s="481" t="str">
        <f t="shared" si="0"/>
        <v/>
      </c>
      <c r="E15" s="339">
        <f t="shared" si="1"/>
        <v>0</v>
      </c>
      <c r="F15" s="340"/>
      <c r="G15" s="341"/>
      <c r="H15" s="426">
        <f t="shared" si="2"/>
        <v>0</v>
      </c>
      <c r="I15" s="340"/>
      <c r="J15" s="482"/>
      <c r="K15" s="372">
        <f t="shared" si="3"/>
        <v>0</v>
      </c>
      <c r="L15" s="340"/>
      <c r="M15" s="341"/>
      <c r="N15" s="602"/>
    </row>
    <row r="16" spans="2:14" ht="18" customHeight="1" x14ac:dyDescent="0.3">
      <c r="B16" s="479" t="s">
        <v>54</v>
      </c>
      <c r="C16" s="480" t="s">
        <v>80</v>
      </c>
      <c r="D16" s="481" t="str">
        <f t="shared" si="0"/>
        <v/>
      </c>
      <c r="E16" s="339">
        <f t="shared" si="1"/>
        <v>0</v>
      </c>
      <c r="F16" s="340"/>
      <c r="G16" s="341"/>
      <c r="H16" s="426">
        <f t="shared" si="2"/>
        <v>0</v>
      </c>
      <c r="I16" s="340"/>
      <c r="J16" s="482"/>
      <c r="K16" s="372">
        <f t="shared" si="3"/>
        <v>0</v>
      </c>
      <c r="L16" s="340"/>
      <c r="M16" s="341"/>
      <c r="N16" s="602"/>
    </row>
    <row r="17" spans="2:14" ht="18" customHeight="1" x14ac:dyDescent="0.3">
      <c r="B17" s="479" t="s">
        <v>55</v>
      </c>
      <c r="C17" s="480" t="s">
        <v>75</v>
      </c>
      <c r="D17" s="481" t="str">
        <f t="shared" si="0"/>
        <v/>
      </c>
      <c r="E17" s="339">
        <f t="shared" si="1"/>
        <v>0</v>
      </c>
      <c r="F17" s="340"/>
      <c r="G17" s="341"/>
      <c r="H17" s="426">
        <f t="shared" si="2"/>
        <v>0</v>
      </c>
      <c r="I17" s="340"/>
      <c r="J17" s="482"/>
      <c r="K17" s="372">
        <f t="shared" si="3"/>
        <v>0</v>
      </c>
      <c r="L17" s="340"/>
      <c r="M17" s="341"/>
      <c r="N17" s="602"/>
    </row>
    <row r="18" spans="2:14" ht="18" customHeight="1" x14ac:dyDescent="0.3">
      <c r="B18" s="479" t="s">
        <v>56</v>
      </c>
      <c r="C18" s="480" t="s">
        <v>78</v>
      </c>
      <c r="D18" s="481" t="str">
        <f t="shared" si="0"/>
        <v/>
      </c>
      <c r="E18" s="339">
        <f t="shared" si="1"/>
        <v>0</v>
      </c>
      <c r="F18" s="340"/>
      <c r="G18" s="341"/>
      <c r="H18" s="426">
        <f t="shared" si="2"/>
        <v>0</v>
      </c>
      <c r="I18" s="340"/>
      <c r="J18" s="482"/>
      <c r="K18" s="372">
        <f t="shared" si="3"/>
        <v>0</v>
      </c>
      <c r="L18" s="340"/>
      <c r="M18" s="341"/>
      <c r="N18" s="602"/>
    </row>
    <row r="19" spans="2:14" ht="18" customHeight="1" x14ac:dyDescent="0.3">
      <c r="B19" s="479" t="s">
        <v>57</v>
      </c>
      <c r="C19" s="480" t="s">
        <v>96</v>
      </c>
      <c r="D19" s="481" t="str">
        <f t="shared" si="0"/>
        <v/>
      </c>
      <c r="E19" s="339">
        <f t="shared" si="1"/>
        <v>0</v>
      </c>
      <c r="F19" s="340"/>
      <c r="G19" s="341"/>
      <c r="H19" s="426">
        <f t="shared" si="2"/>
        <v>0</v>
      </c>
      <c r="I19" s="340"/>
      <c r="J19" s="482"/>
      <c r="K19" s="372">
        <f t="shared" si="3"/>
        <v>0</v>
      </c>
      <c r="L19" s="340"/>
      <c r="M19" s="341"/>
      <c r="N19" s="602"/>
    </row>
    <row r="20" spans="2:14" ht="18" customHeight="1" x14ac:dyDescent="0.3">
      <c r="B20" s="479" t="s">
        <v>58</v>
      </c>
      <c r="C20" s="480" t="s">
        <v>85</v>
      </c>
      <c r="D20" s="481" t="str">
        <f t="shared" si="0"/>
        <v/>
      </c>
      <c r="E20" s="339">
        <f t="shared" si="1"/>
        <v>0</v>
      </c>
      <c r="F20" s="340"/>
      <c r="G20" s="341"/>
      <c r="H20" s="426">
        <f t="shared" si="2"/>
        <v>0</v>
      </c>
      <c r="I20" s="340"/>
      <c r="J20" s="482"/>
      <c r="K20" s="372">
        <f t="shared" si="3"/>
        <v>0</v>
      </c>
      <c r="L20" s="340"/>
      <c r="M20" s="341"/>
    </row>
    <row r="21" spans="2:14" ht="18" customHeight="1" x14ac:dyDescent="0.3">
      <c r="B21" s="479" t="s">
        <v>59</v>
      </c>
      <c r="C21" s="480" t="s">
        <v>79</v>
      </c>
      <c r="D21" s="481" t="str">
        <f t="shared" si="0"/>
        <v/>
      </c>
      <c r="E21" s="339">
        <f t="shared" si="1"/>
        <v>0</v>
      </c>
      <c r="F21" s="340"/>
      <c r="G21" s="341"/>
      <c r="H21" s="426">
        <f t="shared" si="2"/>
        <v>0</v>
      </c>
      <c r="I21" s="340"/>
      <c r="J21" s="482"/>
      <c r="K21" s="372">
        <f t="shared" si="3"/>
        <v>0</v>
      </c>
      <c r="L21" s="340"/>
      <c r="M21" s="341"/>
    </row>
    <row r="22" spans="2:14" ht="18" customHeight="1" x14ac:dyDescent="0.3">
      <c r="B22" s="479" t="s">
        <v>60</v>
      </c>
      <c r="C22" s="480" t="s">
        <v>76</v>
      </c>
      <c r="D22" s="481" t="str">
        <f t="shared" si="0"/>
        <v/>
      </c>
      <c r="E22" s="339">
        <f t="shared" si="1"/>
        <v>0</v>
      </c>
      <c r="F22" s="340"/>
      <c r="G22" s="341"/>
      <c r="H22" s="426">
        <f t="shared" si="2"/>
        <v>0</v>
      </c>
      <c r="I22" s="340"/>
      <c r="J22" s="482"/>
      <c r="K22" s="372">
        <f t="shared" si="3"/>
        <v>0</v>
      </c>
      <c r="L22" s="340"/>
      <c r="M22" s="341"/>
    </row>
    <row r="23" spans="2:14" ht="18" customHeight="1" x14ac:dyDescent="0.3">
      <c r="B23" s="479" t="s">
        <v>61</v>
      </c>
      <c r="C23" s="480" t="s">
        <v>81</v>
      </c>
      <c r="D23" s="481" t="str">
        <f t="shared" si="0"/>
        <v/>
      </c>
      <c r="E23" s="339">
        <f t="shared" si="1"/>
        <v>0</v>
      </c>
      <c r="F23" s="340"/>
      <c r="G23" s="341"/>
      <c r="H23" s="426">
        <f t="shared" si="2"/>
        <v>0</v>
      </c>
      <c r="I23" s="340"/>
      <c r="J23" s="482"/>
      <c r="K23" s="372">
        <f t="shared" si="3"/>
        <v>0</v>
      </c>
      <c r="L23" s="340"/>
      <c r="M23" s="341"/>
    </row>
    <row r="24" spans="2:14" ht="18" customHeight="1" x14ac:dyDescent="0.3">
      <c r="B24" s="479" t="s">
        <v>62</v>
      </c>
      <c r="C24" s="480" t="s">
        <v>82</v>
      </c>
      <c r="D24" s="481" t="str">
        <f t="shared" si="0"/>
        <v/>
      </c>
      <c r="E24" s="339">
        <f t="shared" si="1"/>
        <v>0</v>
      </c>
      <c r="F24" s="340"/>
      <c r="G24" s="341"/>
      <c r="H24" s="426">
        <f t="shared" si="2"/>
        <v>0</v>
      </c>
      <c r="I24" s="340"/>
      <c r="J24" s="482"/>
      <c r="K24" s="372">
        <f t="shared" si="3"/>
        <v>0</v>
      </c>
      <c r="L24" s="340"/>
      <c r="M24" s="341"/>
    </row>
    <row r="25" spans="2:14" ht="18" customHeight="1" x14ac:dyDescent="0.3">
      <c r="B25" s="479" t="s">
        <v>63</v>
      </c>
      <c r="C25" s="480" t="s">
        <v>92</v>
      </c>
      <c r="D25" s="481" t="str">
        <f t="shared" si="0"/>
        <v/>
      </c>
      <c r="E25" s="339">
        <f t="shared" si="1"/>
        <v>0</v>
      </c>
      <c r="F25" s="340"/>
      <c r="G25" s="341"/>
      <c r="H25" s="426">
        <f t="shared" si="2"/>
        <v>0</v>
      </c>
      <c r="I25" s="340"/>
      <c r="J25" s="482"/>
      <c r="K25" s="372">
        <f t="shared" si="3"/>
        <v>0</v>
      </c>
      <c r="L25" s="340"/>
      <c r="M25" s="341"/>
    </row>
    <row r="26" spans="2:14" ht="18" customHeight="1" x14ac:dyDescent="0.3">
      <c r="B26" s="479" t="s">
        <v>64</v>
      </c>
      <c r="C26" s="480" t="s">
        <v>88</v>
      </c>
      <c r="D26" s="481" t="str">
        <f t="shared" si="0"/>
        <v/>
      </c>
      <c r="E26" s="339">
        <f t="shared" si="1"/>
        <v>0</v>
      </c>
      <c r="F26" s="340"/>
      <c r="G26" s="341"/>
      <c r="H26" s="426">
        <f t="shared" si="2"/>
        <v>0</v>
      </c>
      <c r="I26" s="340"/>
      <c r="J26" s="482"/>
      <c r="K26" s="372">
        <f t="shared" si="3"/>
        <v>0</v>
      </c>
      <c r="L26" s="340"/>
      <c r="M26" s="341"/>
    </row>
    <row r="27" spans="2:14" ht="18" customHeight="1" x14ac:dyDescent="0.3">
      <c r="B27" s="479" t="s">
        <v>65</v>
      </c>
      <c r="C27" s="480" t="s">
        <v>84</v>
      </c>
      <c r="D27" s="481" t="str">
        <f t="shared" si="0"/>
        <v/>
      </c>
      <c r="E27" s="339">
        <f t="shared" si="1"/>
        <v>0</v>
      </c>
      <c r="F27" s="340"/>
      <c r="G27" s="341"/>
      <c r="H27" s="426">
        <f t="shared" si="2"/>
        <v>0</v>
      </c>
      <c r="I27" s="340"/>
      <c r="J27" s="482"/>
      <c r="K27" s="372">
        <f t="shared" si="3"/>
        <v>0</v>
      </c>
      <c r="L27" s="340"/>
      <c r="M27" s="341"/>
    </row>
    <row r="28" spans="2:14" ht="18" customHeight="1" x14ac:dyDescent="0.3">
      <c r="B28" s="479" t="s">
        <v>66</v>
      </c>
      <c r="C28" s="480" t="s">
        <v>93</v>
      </c>
      <c r="D28" s="481" t="str">
        <f t="shared" si="0"/>
        <v/>
      </c>
      <c r="E28" s="339">
        <f t="shared" si="1"/>
        <v>0</v>
      </c>
      <c r="F28" s="340"/>
      <c r="G28" s="341"/>
      <c r="H28" s="426">
        <f t="shared" si="2"/>
        <v>0</v>
      </c>
      <c r="I28" s="340"/>
      <c r="J28" s="482"/>
      <c r="K28" s="372">
        <f t="shared" si="3"/>
        <v>0</v>
      </c>
      <c r="L28" s="340"/>
      <c r="M28" s="341"/>
    </row>
    <row r="29" spans="2:14" ht="18" customHeight="1" x14ac:dyDescent="0.3">
      <c r="B29" s="479" t="s">
        <v>67</v>
      </c>
      <c r="C29" s="480" t="s">
        <v>95</v>
      </c>
      <c r="D29" s="481" t="str">
        <f t="shared" si="0"/>
        <v/>
      </c>
      <c r="E29" s="339">
        <f t="shared" si="1"/>
        <v>0</v>
      </c>
      <c r="F29" s="340"/>
      <c r="G29" s="341"/>
      <c r="H29" s="426">
        <f t="shared" si="2"/>
        <v>0</v>
      </c>
      <c r="I29" s="340"/>
      <c r="J29" s="482"/>
      <c r="K29" s="372">
        <f t="shared" si="3"/>
        <v>0</v>
      </c>
      <c r="L29" s="340"/>
      <c r="M29" s="341"/>
    </row>
    <row r="30" spans="2:14" ht="18" customHeight="1" x14ac:dyDescent="0.3">
      <c r="B30" s="483" t="s">
        <v>68</v>
      </c>
      <c r="C30" s="484" t="s">
        <v>97</v>
      </c>
      <c r="D30" s="485" t="str">
        <f t="shared" si="0"/>
        <v/>
      </c>
      <c r="E30" s="486">
        <f t="shared" si="1"/>
        <v>0</v>
      </c>
      <c r="F30" s="487"/>
      <c r="G30" s="488"/>
      <c r="H30" s="489">
        <f t="shared" si="2"/>
        <v>0</v>
      </c>
      <c r="I30" s="487"/>
      <c r="J30" s="490"/>
      <c r="K30" s="491">
        <f t="shared" si="3"/>
        <v>0</v>
      </c>
      <c r="L30" s="487"/>
      <c r="M30" s="488"/>
    </row>
    <row r="31" spans="2:14" ht="18" customHeight="1" x14ac:dyDescent="0.3">
      <c r="B31" s="483" t="s">
        <v>69</v>
      </c>
      <c r="C31" s="484" t="s">
        <v>44</v>
      </c>
      <c r="D31" s="485" t="str">
        <f t="shared" si="0"/>
        <v/>
      </c>
      <c r="E31" s="486">
        <f t="shared" si="1"/>
        <v>0</v>
      </c>
      <c r="F31" s="487"/>
      <c r="G31" s="488"/>
      <c r="H31" s="489">
        <f t="shared" si="2"/>
        <v>0</v>
      </c>
      <c r="I31" s="487"/>
      <c r="J31" s="490"/>
      <c r="K31" s="491">
        <f t="shared" si="3"/>
        <v>0</v>
      </c>
      <c r="L31" s="487"/>
      <c r="M31" s="488"/>
    </row>
    <row r="32" spans="2:14" ht="18" customHeight="1" x14ac:dyDescent="0.3">
      <c r="B32" s="492" t="s">
        <v>70</v>
      </c>
      <c r="C32" s="493" t="s">
        <v>43</v>
      </c>
      <c r="D32" s="494" t="str">
        <f t="shared" si="0"/>
        <v/>
      </c>
      <c r="E32" s="495">
        <f t="shared" si="1"/>
        <v>0</v>
      </c>
      <c r="F32" s="496"/>
      <c r="G32" s="497"/>
      <c r="H32" s="498">
        <f t="shared" si="2"/>
        <v>0</v>
      </c>
      <c r="I32" s="496"/>
      <c r="J32" s="499"/>
      <c r="K32" s="500">
        <f t="shared" si="3"/>
        <v>0</v>
      </c>
      <c r="L32" s="496"/>
      <c r="M32" s="497"/>
    </row>
    <row r="33" spans="2:13" ht="18" customHeight="1" x14ac:dyDescent="0.3">
      <c r="B33" s="492" t="s">
        <v>71</v>
      </c>
      <c r="C33" s="493" t="s">
        <v>42</v>
      </c>
      <c r="D33" s="494" t="str">
        <f t="shared" si="0"/>
        <v/>
      </c>
      <c r="E33" s="495">
        <f t="shared" si="1"/>
        <v>0</v>
      </c>
      <c r="F33" s="496"/>
      <c r="G33" s="497"/>
      <c r="H33" s="498">
        <f t="shared" si="2"/>
        <v>0</v>
      </c>
      <c r="I33" s="496"/>
      <c r="J33" s="499"/>
      <c r="K33" s="500">
        <f t="shared" si="3"/>
        <v>0</v>
      </c>
      <c r="L33" s="496"/>
      <c r="M33" s="497"/>
    </row>
    <row r="34" spans="2:13" ht="18" customHeight="1" x14ac:dyDescent="0.3">
      <c r="B34" s="492" t="s">
        <v>72</v>
      </c>
      <c r="C34" s="493" t="s">
        <v>41</v>
      </c>
      <c r="D34" s="494" t="str">
        <f t="shared" si="0"/>
        <v/>
      </c>
      <c r="E34" s="495">
        <f t="shared" si="1"/>
        <v>0</v>
      </c>
      <c r="F34" s="496"/>
      <c r="G34" s="497"/>
      <c r="H34" s="498">
        <f t="shared" si="2"/>
        <v>0</v>
      </c>
      <c r="I34" s="496"/>
      <c r="J34" s="499"/>
      <c r="K34" s="500">
        <f t="shared" si="3"/>
        <v>0</v>
      </c>
      <c r="L34" s="496"/>
      <c r="M34" s="497"/>
    </row>
    <row r="35" spans="2:13" ht="18" customHeight="1" thickBot="1" x14ac:dyDescent="0.35">
      <c r="B35" s="501" t="s">
        <v>73</v>
      </c>
      <c r="C35" s="502" t="s">
        <v>40</v>
      </c>
      <c r="D35" s="503" t="str">
        <f t="shared" si="0"/>
        <v/>
      </c>
      <c r="E35" s="344">
        <f t="shared" si="1"/>
        <v>0</v>
      </c>
      <c r="F35" s="345"/>
      <c r="G35" s="346"/>
      <c r="H35" s="504">
        <f t="shared" si="2"/>
        <v>0</v>
      </c>
      <c r="I35" s="345"/>
      <c r="J35" s="505"/>
      <c r="K35" s="411">
        <f t="shared" si="3"/>
        <v>0</v>
      </c>
      <c r="L35" s="345"/>
      <c r="M35" s="346"/>
    </row>
    <row r="36" spans="2:13" ht="17.25" customHeight="1" thickTop="1" x14ac:dyDescent="0.3">
      <c r="C36" s="506"/>
      <c r="D36" s="507"/>
      <c r="E36" s="184"/>
      <c r="F36" s="270"/>
      <c r="G36" s="270"/>
      <c r="H36" s="184"/>
      <c r="I36" s="270"/>
      <c r="J36" s="270"/>
      <c r="K36" s="184"/>
      <c r="L36" s="270"/>
      <c r="M36" s="270"/>
    </row>
    <row r="37" spans="2:13" ht="16.8" x14ac:dyDescent="0.3">
      <c r="B37" s="129" t="s">
        <v>113</v>
      </c>
      <c r="E37" s="619"/>
      <c r="F37" s="619"/>
      <c r="G37" s="619"/>
      <c r="H37" s="619"/>
      <c r="I37" s="619"/>
      <c r="J37" s="619"/>
      <c r="K37" s="619"/>
      <c r="L37" s="619"/>
      <c r="M37" s="619"/>
    </row>
    <row r="38" spans="2:13" x14ac:dyDescent="0.3">
      <c r="B38" s="603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5"/>
    </row>
    <row r="39" spans="2:13" x14ac:dyDescent="0.3">
      <c r="B39" s="606"/>
      <c r="C39" s="607"/>
      <c r="D39" s="607"/>
      <c r="E39" s="607"/>
      <c r="F39" s="607"/>
      <c r="G39" s="607"/>
      <c r="H39" s="607"/>
      <c r="I39" s="607"/>
      <c r="J39" s="607"/>
      <c r="K39" s="607"/>
      <c r="L39" s="607"/>
      <c r="M39" s="608"/>
    </row>
    <row r="40" spans="2:13" x14ac:dyDescent="0.3">
      <c r="B40" s="606"/>
      <c r="C40" s="607"/>
      <c r="D40" s="607"/>
      <c r="E40" s="607"/>
      <c r="F40" s="607"/>
      <c r="G40" s="607"/>
      <c r="H40" s="607"/>
      <c r="I40" s="607"/>
      <c r="J40" s="607"/>
      <c r="K40" s="607"/>
      <c r="L40" s="607"/>
      <c r="M40" s="608"/>
    </row>
    <row r="41" spans="2:13" x14ac:dyDescent="0.3">
      <c r="B41" s="609"/>
      <c r="C41" s="610"/>
      <c r="D41" s="610"/>
      <c r="E41" s="610"/>
      <c r="F41" s="610"/>
      <c r="G41" s="610"/>
      <c r="H41" s="610"/>
      <c r="I41" s="610"/>
      <c r="J41" s="610"/>
      <c r="K41" s="610"/>
      <c r="L41" s="610"/>
      <c r="M41" s="611"/>
    </row>
  </sheetData>
  <sheetProtection algorithmName="SHA-512" hashValue="19OE7SlnW3y20CCHDrXR37NpdS8QRKg8scTIgrwXKCwdgpuwulx6mfKvBbu4ESfjEnKfRaanVkWp64/JiCtkUQ==" saltValue="UGQiOgPS2c3wj4AzeDf3nA==" spinCount="100000" sheet="1" objects="1" scenarios="1"/>
  <mergeCells count="11">
    <mergeCell ref="N14:N19"/>
    <mergeCell ref="N6:N13"/>
    <mergeCell ref="B38:M41"/>
    <mergeCell ref="B4:C5"/>
    <mergeCell ref="E4:G4"/>
    <mergeCell ref="H4:J4"/>
    <mergeCell ref="K4:M4"/>
    <mergeCell ref="B6:C6"/>
    <mergeCell ref="E37:G37"/>
    <mergeCell ref="H37:J37"/>
    <mergeCell ref="K37:M37"/>
  </mergeCells>
  <conditionalFormatting sqref="E7:E36">
    <cfRule type="cellIs" dxfId="54" priority="4" operator="equal">
      <formula>0</formula>
    </cfRule>
  </conditionalFormatting>
  <conditionalFormatting sqref="E6:M6 K7:K36">
    <cfRule type="cellIs" dxfId="53" priority="2" operator="equal">
      <formula>0</formula>
    </cfRule>
  </conditionalFormatting>
  <conditionalFormatting sqref="H7:H36">
    <cfRule type="cellIs" dxfId="52" priority="3" operator="equal">
      <formula>0</formula>
    </cfRule>
  </conditionalFormatting>
  <conditionalFormatting sqref="N6:N19">
    <cfRule type="notContainsBlanks" dxfId="51" priority="1">
      <formula>LEN(TRIM(N6))&gt;0</formula>
    </cfRule>
  </conditionalFormatting>
  <dataValidations count="1">
    <dataValidation type="whole" operator="greaterThanOrEqual" allowBlank="1" showInputMessage="1" showErrorMessage="1" sqref="E6:M35" xr:uid="{00000000-0002-0000-0700-000000000000}">
      <formula1>0</formula1>
    </dataValidation>
  </dataValidations>
  <printOptions horizontalCentered="1" verticalCentered="1"/>
  <pageMargins left="0" right="0.19" top="0.15748031496062992" bottom="0.31496062992125984" header="0.23622047244094491" footer="0.19685039370078741"/>
  <pageSetup scale="77" orientation="landscape" r:id="rId1"/>
  <headerFooter scaleWithDoc="0">
    <oddFooter>&amp;R&amp;"Goudy,Negrita Cursiva"CINDEA&amp;"Goudy,Cursiva",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115</vt:i4>
      </vt:variant>
    </vt:vector>
  </HeadingPairs>
  <TitlesOfParts>
    <vt:vector size="133" baseType="lpstr">
      <vt:lpstr>Hoja4</vt:lpstr>
      <vt:lpstr>CENTROS</vt:lpstr>
      <vt:lpstr>CENTROS (2)</vt:lpstr>
      <vt:lpstr>nombres</vt:lpstr>
      <vt:lpstr>ubicacion</vt:lpstr>
      <vt:lpstr>Portada</vt:lpstr>
      <vt:lpstr>CUADRO 1</vt:lpstr>
      <vt:lpstr>CUADRO 2</vt:lpstr>
      <vt:lpstr>CUADRO 3</vt:lpstr>
      <vt:lpstr>CUADRO 4.1</vt:lpstr>
      <vt:lpstr>CUADRO 4.2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_0000</vt:lpstr>
      <vt:lpstr>_4827</vt:lpstr>
      <vt:lpstr>_4828</vt:lpstr>
      <vt:lpstr>_4834</vt:lpstr>
      <vt:lpstr>_4852</vt:lpstr>
      <vt:lpstr>_4873</vt:lpstr>
      <vt:lpstr>_4885</vt:lpstr>
      <vt:lpstr>_4895</vt:lpstr>
      <vt:lpstr>_4897</vt:lpstr>
      <vt:lpstr>_4911</vt:lpstr>
      <vt:lpstr>_5101</vt:lpstr>
      <vt:lpstr>_5280</vt:lpstr>
      <vt:lpstr>_5281</vt:lpstr>
      <vt:lpstr>_5282</vt:lpstr>
      <vt:lpstr>_5283</vt:lpstr>
      <vt:lpstr>_5676</vt:lpstr>
      <vt:lpstr>_5686</vt:lpstr>
      <vt:lpstr>_5687</vt:lpstr>
      <vt:lpstr>_5688</vt:lpstr>
      <vt:lpstr>_5746</vt:lpstr>
      <vt:lpstr>_5835</vt:lpstr>
      <vt:lpstr>_5888</vt:lpstr>
      <vt:lpstr>_5889</vt:lpstr>
      <vt:lpstr>_5980</vt:lpstr>
      <vt:lpstr>_6015</vt:lpstr>
      <vt:lpstr>_6221</vt:lpstr>
      <vt:lpstr>_6268</vt:lpstr>
      <vt:lpstr>_6499</vt:lpstr>
      <vt:lpstr>_6511</vt:lpstr>
      <vt:lpstr>_6513</vt:lpstr>
      <vt:lpstr>_6515</vt:lpstr>
      <vt:lpstr>_6516</vt:lpstr>
      <vt:lpstr>_6517</vt:lpstr>
      <vt:lpstr>_6518</vt:lpstr>
      <vt:lpstr>_6519</vt:lpstr>
      <vt:lpstr>_6520</vt:lpstr>
      <vt:lpstr>_6521</vt:lpstr>
      <vt:lpstr>_6522</vt:lpstr>
      <vt:lpstr>_6539</vt:lpstr>
      <vt:lpstr>_6541</vt:lpstr>
      <vt:lpstr>_6552</vt:lpstr>
      <vt:lpstr>_6572</vt:lpstr>
      <vt:lpstr>_6573</vt:lpstr>
      <vt:lpstr>_6585</vt:lpstr>
      <vt:lpstr>_6586</vt:lpstr>
      <vt:lpstr>_6587</vt:lpstr>
      <vt:lpstr>_6626</vt:lpstr>
      <vt:lpstr>_6627</vt:lpstr>
      <vt:lpstr>_6628</vt:lpstr>
      <vt:lpstr>_6629</vt:lpstr>
      <vt:lpstr>_6668</vt:lpstr>
      <vt:lpstr>_6669</vt:lpstr>
      <vt:lpstr>_6670</vt:lpstr>
      <vt:lpstr>_6671</vt:lpstr>
      <vt:lpstr>_6672</vt:lpstr>
      <vt:lpstr>_6673</vt:lpstr>
      <vt:lpstr>_6674</vt:lpstr>
      <vt:lpstr>_6675</vt:lpstr>
      <vt:lpstr>_6720</vt:lpstr>
      <vt:lpstr>_6721</vt:lpstr>
      <vt:lpstr>_6722</vt:lpstr>
      <vt:lpstr>_6723</vt:lpstr>
      <vt:lpstr>_6724</vt:lpstr>
      <vt:lpstr>_6725</vt:lpstr>
      <vt:lpstr>_6726</vt:lpstr>
      <vt:lpstr>_6727</vt:lpstr>
      <vt:lpstr>_6728</vt:lpstr>
      <vt:lpstr>_6729</vt:lpstr>
      <vt:lpstr>_6730</vt:lpstr>
      <vt:lpstr>_6731</vt:lpstr>
      <vt:lpstr>_6732</vt:lpstr>
      <vt:lpstr>_6733</vt:lpstr>
      <vt:lpstr>_6734</vt:lpstr>
      <vt:lpstr>_6735</vt:lpstr>
      <vt:lpstr>_6736</vt:lpstr>
      <vt:lpstr>_6737</vt:lpstr>
      <vt:lpstr>_6741</vt:lpstr>
      <vt:lpstr>_6797</vt:lpstr>
      <vt:lpstr>_6798</vt:lpstr>
      <vt:lpstr>_6799</vt:lpstr>
      <vt:lpstr>_6800</vt:lpstr>
      <vt:lpstr>_6801</vt:lpstr>
      <vt:lpstr>_6831</vt:lpstr>
      <vt:lpstr>_6832</vt:lpstr>
      <vt:lpstr>_6833</vt:lpstr>
      <vt:lpstr>_6843</vt:lpstr>
      <vt:lpstr>_6844</vt:lpstr>
      <vt:lpstr>_6845</vt:lpstr>
      <vt:lpstr>_6846</vt:lpstr>
      <vt:lpstr>_6847</vt:lpstr>
      <vt:lpstr>_6946</vt:lpstr>
      <vt:lpstr>_7029</vt:lpstr>
      <vt:lpstr>'CUADRO 1'!Área_de_impresión</vt:lpstr>
      <vt:lpstr>'CUADRO 10'!Área_de_impresión</vt:lpstr>
      <vt:lpstr>'CUADRO 11'!Área_de_impresión</vt:lpstr>
      <vt:lpstr>'CUADRO 2'!Área_de_impresión</vt:lpstr>
      <vt:lpstr>'CUADRO 3'!Área_de_impresión</vt:lpstr>
      <vt:lpstr>'CUADRO 4.1'!Área_de_impresión</vt:lpstr>
      <vt:lpstr>'CUADRO 4.2'!Área_de_impresión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Portada!Área_de_impresión</vt:lpstr>
      <vt:lpstr>CINDEA</vt:lpstr>
      <vt:lpstr>COODIGO</vt:lpstr>
      <vt:lpstr>DATOS</vt:lpstr>
      <vt:lpstr>marca</vt:lpstr>
      <vt:lpstr>prov</vt:lpstr>
      <vt:lpstr>sino</vt:lpstr>
      <vt:lpstr>sino1</vt:lpstr>
      <vt:lpstr>'CUADRO 2'!Títulos_a_imprimir</vt:lpstr>
      <vt:lpstr>ubic</vt:lpstr>
      <vt:lpstr>ubicac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2024-03-14T16:06:07Z</cp:lastPrinted>
  <dcterms:created xsi:type="dcterms:W3CDTF">2011-05-27T17:11:21Z</dcterms:created>
  <dcterms:modified xsi:type="dcterms:W3CDTF">2024-03-19T18:37:28Z</dcterms:modified>
</cp:coreProperties>
</file>