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IPEC-CINDEA\"/>
    </mc:Choice>
  </mc:AlternateContent>
  <xr:revisionPtr revIDLastSave="0" documentId="13_ncr:1_{C02DC9AC-9024-473F-8B8A-063911D20B47}" xr6:coauthVersionLast="47" xr6:coauthVersionMax="47" xr10:uidLastSave="{00000000-0000-0000-0000-000000000000}"/>
  <workbookProtection workbookAlgorithmName="SHA-512" workbookHashValue="fUE7kroD/FZJ72yUkyv6QwH8Ii4v9V1jlw2EvYwwldPFD0YZXSxp1wlFq7tiJaaYdtvOtO+0LU6CzcQKekMGFQ==" workbookSaltValue="OdqdmpYYDA2Zd1n1PPAMpA==" workbookSpinCount="100000" lockStructure="1"/>
  <bookViews>
    <workbookView xWindow="-120" yWindow="-16320" windowWidth="29040" windowHeight="15720" tabRatio="740" firstSheet="4" activeTab="4" xr2:uid="{00000000-000D-0000-FFFF-FFFF00000000}"/>
  </bookViews>
  <sheets>
    <sheet name="CENTROS" sheetId="80" state="hidden" r:id="rId1"/>
    <sheet name="CENTROS (2)" sheetId="98" state="hidden" r:id="rId2"/>
    <sheet name="nombres" sheetId="81" state="hidden" r:id="rId3"/>
    <sheet name="ubicacion" sheetId="82" state="hidden" r:id="rId4"/>
    <sheet name="Portada" sheetId="83" r:id="rId5"/>
    <sheet name="CUADRO 1" sheetId="78" r:id="rId6"/>
    <sheet name="CUADRO 2" sheetId="93" r:id="rId7"/>
    <sheet name="CUADRO 3" sheetId="95" r:id="rId8"/>
    <sheet name="CUADRO 4.1" sheetId="88" r:id="rId9"/>
    <sheet name="CUADRO 4.2" sheetId="104" r:id="rId10"/>
    <sheet name="CUADRO 5" sheetId="89" r:id="rId11"/>
    <sheet name="CUADRO 6" sheetId="90" r:id="rId12"/>
    <sheet name="CUADRO 7" sheetId="91" r:id="rId13"/>
    <sheet name="CUADRO 8" sheetId="100" r:id="rId14"/>
    <sheet name="CUADRO 9" sheetId="101" r:id="rId15"/>
    <sheet name="CUADRO 10" sheetId="105" r:id="rId16"/>
    <sheet name="CUADRO 11" sheetId="106" r:id="rId17"/>
  </sheets>
  <definedNames>
    <definedName name="_4826">nombres!$B$2</definedName>
    <definedName name="_4830">nombres!$B$3:$B$6</definedName>
    <definedName name="_4845">nombres!$B$7:$B$7</definedName>
    <definedName name="_4847">nombres!$B$8:$B$9</definedName>
    <definedName name="_4856">nombres!$B$10:$B$12</definedName>
    <definedName name="_4863">nombres!$B$13:$B$16</definedName>
    <definedName name="_4864">nombres!$B$17:$B$18</definedName>
    <definedName name="_4866">nombres!$B$19:$B$24</definedName>
    <definedName name="_4870">nombres!$B$25:$B$28</definedName>
    <definedName name="_4876">nombres!$B$29:$B$31</definedName>
    <definedName name="_4879">nombres!$B$32:$B$35</definedName>
    <definedName name="_4887">nombres!$B$36:$B$37</definedName>
    <definedName name="_xlnm._FilterDatabase" localSheetId="0" hidden="1">CENTROS!$A$2:$X$38</definedName>
    <definedName name="_xlnm._FilterDatabase" localSheetId="1" hidden="1">'CENTROS (2)'!$A$2:$K$14</definedName>
    <definedName name="_xlnm._FilterDatabase" localSheetId="2" hidden="1">nombres!$A$1:$N$38</definedName>
    <definedName name="_xlnm.Print_Area" localSheetId="5">'CUADRO 1'!$C$1:$F$24</definedName>
    <definedName name="_xlnm.Print_Area" localSheetId="15">'CUADRO 10'!$B$1:$H$20</definedName>
    <definedName name="_xlnm.Print_Area" localSheetId="16">'CUADRO 11'!$B$1:$M$18</definedName>
    <definedName name="_xlnm.Print_Area" localSheetId="6">'CUADRO 2'!$C$1:$I$38</definedName>
    <definedName name="_xlnm.Print_Area" localSheetId="7">'CUADRO 3'!$B$1:$N$41</definedName>
    <definedName name="_xlnm.Print_Area" localSheetId="8">'CUADRO 4.1'!$C$1:$AA$37</definedName>
    <definedName name="_xlnm.Print_Area" localSheetId="9">'CUADRO 4.2'!$C$1:$O$38</definedName>
    <definedName name="_xlnm.Print_Area" localSheetId="10">'CUADRO 5'!$C$1:$J$17</definedName>
    <definedName name="_xlnm.Print_Area" localSheetId="11">'CUADRO 6'!$C$1:$G$68</definedName>
    <definedName name="_xlnm.Print_Area" localSheetId="12">'CUADRO 7'!$C$1:$O$45</definedName>
    <definedName name="_xlnm.Print_Area" localSheetId="13">'CUADRO 8'!$D$1:$G$73</definedName>
    <definedName name="_xlnm.Print_Area" localSheetId="14">'CUADRO 9'!$B$1:$H$36</definedName>
    <definedName name="_xlnm.Print_Area" localSheetId="4">Portada!$C$2:$F$37</definedName>
    <definedName name="COODIGO">'CENTROS (2)'!$C$3:$C$14</definedName>
    <definedName name="DATOS">CENTROS!$A$3:$X$38</definedName>
    <definedName name="IPEC">'CENTROS (2)'!$C$3:$E$14</definedName>
    <definedName name="MARCA">'CUADRO 8'!$I$8</definedName>
    <definedName name="prov">ubicacion!$A$2:$B$492</definedName>
    <definedName name="SATELITES">'CENTROS (2)'!$H$10:$H$32</definedName>
    <definedName name="sino">'CUADRO 8'!$I$5:$I$6</definedName>
    <definedName name="sino1">'CUADRO 8'!$J$5:$J$7</definedName>
    <definedName name="_xlnm.Print_Titles" localSheetId="6">'CUADRO 2'!$4:$4</definedName>
    <definedName name="ubic">ubicacion!$D$2:$D$492</definedName>
    <definedName name="ubicac">ubicacion!$D$2:$E$492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00" l="1"/>
  <c r="F31" i="80" l="1"/>
  <c r="G17" i="100" l="1"/>
  <c r="G22" i="100"/>
  <c r="G20" i="100"/>
  <c r="G18" i="100"/>
  <c r="E17" i="100"/>
  <c r="G16" i="100"/>
  <c r="L11" i="106" l="1"/>
  <c r="E10" i="106"/>
  <c r="D10" i="106"/>
  <c r="L10" i="106" s="1"/>
  <c r="E9" i="106"/>
  <c r="D9" i="106"/>
  <c r="L9" i="106" s="1"/>
  <c r="E8" i="106"/>
  <c r="D8" i="106"/>
  <c r="E7" i="106"/>
  <c r="D7" i="106"/>
  <c r="E6" i="106"/>
  <c r="D6" i="106"/>
  <c r="L7" i="106" l="1"/>
  <c r="L8" i="106"/>
  <c r="L6" i="106"/>
  <c r="D23" i="101"/>
  <c r="C27" i="101" s="1"/>
  <c r="D17" i="101"/>
  <c r="C26" i="101" s="1"/>
  <c r="G60" i="100"/>
  <c r="G53" i="100"/>
  <c r="G45" i="100"/>
  <c r="G32" i="100"/>
  <c r="G26" i="100"/>
  <c r="G14" i="100"/>
  <c r="G13" i="100"/>
  <c r="G12" i="100"/>
  <c r="G11" i="100"/>
  <c r="G10" i="100"/>
  <c r="G5" i="100"/>
  <c r="G9" i="83"/>
  <c r="B35" i="83"/>
  <c r="B36" i="83" s="1"/>
  <c r="B37" i="83" s="1"/>
  <c r="B27" i="83" s="1"/>
  <c r="B28" i="83" s="1"/>
  <c r="B29" i="83" s="1"/>
  <c r="B30" i="83" s="1"/>
  <c r="B31" i="83" s="1"/>
  <c r="B32" i="83" s="1"/>
  <c r="B11" i="83"/>
  <c r="B12" i="83" s="1"/>
  <c r="B13" i="83" s="1"/>
  <c r="B14" i="83" s="1"/>
  <c r="B15" i="83" s="1"/>
  <c r="B16" i="83" s="1"/>
  <c r="B17" i="83" s="1"/>
  <c r="C25" i="101" l="1"/>
  <c r="G6" i="105"/>
  <c r="F6" i="105"/>
  <c r="E6" i="105"/>
  <c r="D6" i="105"/>
  <c r="B4" i="105"/>
  <c r="B5" i="105" s="1"/>
  <c r="B6" i="105" s="1"/>
  <c r="B7" i="105" s="1"/>
  <c r="B8" i="105" s="1"/>
  <c r="B9" i="105" s="1"/>
  <c r="G24" i="101"/>
  <c r="G23" i="101"/>
  <c r="G22" i="101"/>
  <c r="G21" i="101"/>
  <c r="G20" i="101"/>
  <c r="G19" i="101"/>
  <c r="G18" i="101"/>
  <c r="G17" i="101"/>
  <c r="G16" i="101"/>
  <c r="G15" i="101"/>
  <c r="G14" i="101"/>
  <c r="G13" i="101"/>
  <c r="G12" i="101"/>
  <c r="G11" i="101"/>
  <c r="G10" i="101"/>
  <c r="G9" i="101"/>
  <c r="G8" i="101"/>
  <c r="F7" i="101"/>
  <c r="F5" i="101" s="1"/>
  <c r="E7" i="101"/>
  <c r="E5" i="101" s="1"/>
  <c r="G6" i="101"/>
  <c r="E61" i="100" l="1"/>
  <c r="B61" i="100"/>
  <c r="B62" i="100" s="1"/>
  <c r="B63" i="100" s="1"/>
  <c r="B64" i="100" s="1"/>
  <c r="B65" i="100" s="1"/>
  <c r="B53" i="100"/>
  <c r="B54" i="100" s="1"/>
  <c r="B55" i="100" s="1"/>
  <c r="B56" i="100" s="1"/>
  <c r="B57" i="100" s="1"/>
  <c r="B58" i="100" s="1"/>
  <c r="B45" i="100"/>
  <c r="B46" i="100" s="1"/>
  <c r="B47" i="100" s="1"/>
  <c r="B48" i="100" s="1"/>
  <c r="B49" i="100" s="1"/>
  <c r="B50" i="100" s="1"/>
  <c r="B32" i="100"/>
  <c r="B33" i="100" s="1"/>
  <c r="B34" i="100" s="1"/>
  <c r="B35" i="100" s="1"/>
  <c r="B36" i="100" s="1"/>
  <c r="B37" i="100" s="1"/>
  <c r="B38" i="100" s="1"/>
  <c r="B39" i="100" s="1"/>
  <c r="B40" i="100" s="1"/>
  <c r="B41" i="100" s="1"/>
  <c r="B42" i="100" s="1"/>
  <c r="B26" i="100"/>
  <c r="B27" i="100" s="1"/>
  <c r="B28" i="100" s="1"/>
  <c r="B29" i="100" s="1"/>
  <c r="B19" i="100"/>
  <c r="B20" i="100" s="1"/>
  <c r="B21" i="100" s="1"/>
  <c r="B22" i="100" s="1"/>
  <c r="B23" i="100" s="1"/>
  <c r="B9" i="100"/>
  <c r="B10" i="100" s="1"/>
  <c r="B11" i="100" s="1"/>
  <c r="B12" i="100" s="1"/>
  <c r="B13" i="100" s="1"/>
  <c r="B14" i="100" s="1"/>
  <c r="F24" i="80" l="1"/>
  <c r="F22" i="83" l="1"/>
  <c r="F11" i="80" l="1"/>
  <c r="F10" i="80"/>
  <c r="F25" i="80"/>
  <c r="F23" i="80"/>
  <c r="F27" i="80"/>
  <c r="F19" i="80"/>
  <c r="F38" i="80"/>
  <c r="F35" i="80"/>
  <c r="F36" i="80"/>
  <c r="F34" i="80"/>
  <c r="F30" i="80"/>
  <c r="F32" i="80"/>
  <c r="F17" i="80"/>
  <c r="F20" i="80"/>
  <c r="F16" i="80"/>
  <c r="F14" i="80"/>
  <c r="F13" i="80"/>
  <c r="F15" i="80"/>
  <c r="F6" i="80"/>
  <c r="G15" i="83" s="1"/>
  <c r="D14" i="83" s="1"/>
  <c r="D15" i="83" s="1"/>
  <c r="F5" i="80"/>
  <c r="F4" i="80"/>
  <c r="F8" i="80"/>
  <c r="F28" i="80"/>
  <c r="F3" i="80"/>
  <c r="F7" i="80"/>
  <c r="F29" i="80"/>
  <c r="F18" i="80"/>
  <c r="F22" i="80"/>
  <c r="F37" i="80"/>
  <c r="F12" i="80"/>
  <c r="F33" i="80"/>
  <c r="F9" i="80"/>
  <c r="F26" i="80"/>
  <c r="F21" i="80"/>
  <c r="C14" i="98"/>
  <c r="C13" i="98"/>
  <c r="C12" i="98"/>
  <c r="C11" i="98"/>
  <c r="C10" i="98"/>
  <c r="C9" i="98"/>
  <c r="C8" i="98"/>
  <c r="C7" i="98"/>
  <c r="C6" i="98"/>
  <c r="C5" i="98"/>
  <c r="C4" i="98"/>
  <c r="C3" i="98"/>
  <c r="L19" i="81"/>
  <c r="L18" i="81"/>
  <c r="L17" i="81"/>
  <c r="L16" i="81"/>
  <c r="L15" i="81"/>
  <c r="L14" i="81"/>
  <c r="L13" i="81"/>
  <c r="L12" i="81"/>
  <c r="L11" i="81"/>
  <c r="L10" i="81"/>
  <c r="L9" i="81"/>
  <c r="L8" i="81"/>
  <c r="D12" i="78"/>
  <c r="G12" i="78" s="1"/>
  <c r="F24" i="83"/>
  <c r="O29" i="104" l="1"/>
  <c r="N29" i="104"/>
  <c r="L29" i="104"/>
  <c r="K29" i="104"/>
  <c r="I29" i="104"/>
  <c r="H29" i="104"/>
  <c r="F29" i="104"/>
  <c r="E29" i="104"/>
  <c r="Z28" i="88"/>
  <c r="AA28" i="88"/>
  <c r="X28" i="88"/>
  <c r="W28" i="88"/>
  <c r="U28" i="88"/>
  <c r="T28" i="88"/>
  <c r="R28" i="88"/>
  <c r="Q28" i="88"/>
  <c r="G29" i="91" l="1"/>
  <c r="H29" i="91"/>
  <c r="I29" i="91"/>
  <c r="J29" i="91"/>
  <c r="K29" i="91"/>
  <c r="L29" i="91"/>
  <c r="M29" i="91"/>
  <c r="N29" i="91"/>
  <c r="G6" i="91"/>
  <c r="H6" i="91"/>
  <c r="I6" i="91"/>
  <c r="J6" i="91"/>
  <c r="K6" i="91"/>
  <c r="D35" i="95" l="1"/>
  <c r="D34" i="95"/>
  <c r="D33" i="95"/>
  <c r="D32" i="95"/>
  <c r="D31" i="95"/>
  <c r="D30" i="95"/>
  <c r="D29" i="95"/>
  <c r="D28" i="95"/>
  <c r="D27" i="95"/>
  <c r="D26" i="95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M28" i="104" l="1"/>
  <c r="J28" i="104"/>
  <c r="G28" i="104"/>
  <c r="D28" i="104"/>
  <c r="M27" i="104"/>
  <c r="J27" i="104"/>
  <c r="G27" i="104"/>
  <c r="D27" i="104"/>
  <c r="M26" i="104"/>
  <c r="J26" i="104"/>
  <c r="G26" i="104"/>
  <c r="D26" i="104"/>
  <c r="M25" i="104"/>
  <c r="J25" i="104"/>
  <c r="G25" i="104"/>
  <c r="D25" i="104"/>
  <c r="M24" i="104"/>
  <c r="J24" i="104"/>
  <c r="G24" i="104"/>
  <c r="D24" i="104"/>
  <c r="M23" i="104"/>
  <c r="J23" i="104"/>
  <c r="G23" i="104"/>
  <c r="D23" i="104"/>
  <c r="M22" i="104"/>
  <c r="J22" i="104"/>
  <c r="G22" i="104"/>
  <c r="D22" i="104"/>
  <c r="M21" i="104"/>
  <c r="J21" i="104"/>
  <c r="G21" i="104"/>
  <c r="D21" i="104"/>
  <c r="M20" i="104"/>
  <c r="J20" i="104"/>
  <c r="G20" i="104"/>
  <c r="D20" i="104"/>
  <c r="M19" i="104"/>
  <c r="J19" i="104"/>
  <c r="G19" i="104"/>
  <c r="D19" i="104"/>
  <c r="O18" i="104"/>
  <c r="N18" i="104"/>
  <c r="L18" i="104"/>
  <c r="K18" i="104"/>
  <c r="I18" i="104"/>
  <c r="H18" i="104"/>
  <c r="F18" i="104"/>
  <c r="E18" i="104"/>
  <c r="M17" i="104"/>
  <c r="J17" i="104"/>
  <c r="G17" i="104"/>
  <c r="D17" i="104"/>
  <c r="M16" i="104"/>
  <c r="J16" i="104"/>
  <c r="G16" i="104"/>
  <c r="D16" i="104"/>
  <c r="M15" i="104"/>
  <c r="J15" i="104"/>
  <c r="G15" i="104"/>
  <c r="D15" i="104"/>
  <c r="O14" i="104"/>
  <c r="O7" i="104" s="1"/>
  <c r="N14" i="104"/>
  <c r="L14" i="104"/>
  <c r="K14" i="104"/>
  <c r="I14" i="104"/>
  <c r="H14" i="104"/>
  <c r="F14" i="104"/>
  <c r="E14" i="104"/>
  <c r="M13" i="104"/>
  <c r="J13" i="104"/>
  <c r="G13" i="104"/>
  <c r="D13" i="104"/>
  <c r="M12" i="104"/>
  <c r="J12" i="104"/>
  <c r="G12" i="104"/>
  <c r="D12" i="104"/>
  <c r="M11" i="104"/>
  <c r="J11" i="104"/>
  <c r="G11" i="104"/>
  <c r="D11" i="104"/>
  <c r="M10" i="104"/>
  <c r="J10" i="104"/>
  <c r="G10" i="104"/>
  <c r="D10" i="104"/>
  <c r="M9" i="104"/>
  <c r="J9" i="104"/>
  <c r="G9" i="104"/>
  <c r="D9" i="104"/>
  <c r="M8" i="104"/>
  <c r="J8" i="104"/>
  <c r="G8" i="104"/>
  <c r="D8" i="104"/>
  <c r="AA17" i="88"/>
  <c r="Z17" i="88"/>
  <c r="X17" i="88"/>
  <c r="W17" i="88"/>
  <c r="U17" i="88"/>
  <c r="T17" i="88"/>
  <c r="R17" i="88"/>
  <c r="Q17" i="88"/>
  <c r="O17" i="88"/>
  <c r="N17" i="88"/>
  <c r="M17" i="88" s="1"/>
  <c r="L17" i="88"/>
  <c r="K17" i="88"/>
  <c r="I17" i="88"/>
  <c r="H17" i="88"/>
  <c r="F17" i="88"/>
  <c r="E17" i="88"/>
  <c r="AA13" i="88"/>
  <c r="Z13" i="88"/>
  <c r="X13" i="88"/>
  <c r="W13" i="88"/>
  <c r="V13" i="88" s="1"/>
  <c r="U13" i="88"/>
  <c r="T13" i="88"/>
  <c r="S13" i="88" s="1"/>
  <c r="R13" i="88"/>
  <c r="R6" i="88" s="1"/>
  <c r="Q13" i="88"/>
  <c r="Q6" i="88" s="1"/>
  <c r="O13" i="88"/>
  <c r="O6" i="88" s="1"/>
  <c r="N13" i="88"/>
  <c r="L13" i="88"/>
  <c r="K13" i="88"/>
  <c r="J13" i="88" s="1"/>
  <c r="I13" i="88"/>
  <c r="H13" i="88"/>
  <c r="F13" i="88"/>
  <c r="E13" i="88"/>
  <c r="Y16" i="88"/>
  <c r="V16" i="88"/>
  <c r="S16" i="88"/>
  <c r="P16" i="88"/>
  <c r="M16" i="88"/>
  <c r="J16" i="88"/>
  <c r="G16" i="88"/>
  <c r="D16" i="88"/>
  <c r="Y15" i="88"/>
  <c r="V15" i="88"/>
  <c r="S15" i="88"/>
  <c r="P15" i="88"/>
  <c r="M15" i="88"/>
  <c r="J15" i="88"/>
  <c r="G15" i="88"/>
  <c r="D15" i="88"/>
  <c r="Y14" i="88"/>
  <c r="V14" i="88"/>
  <c r="S14" i="88"/>
  <c r="P14" i="88"/>
  <c r="M14" i="88"/>
  <c r="J14" i="88"/>
  <c r="G14" i="88"/>
  <c r="D14" i="88"/>
  <c r="Y9" i="88"/>
  <c r="V9" i="88"/>
  <c r="S9" i="88"/>
  <c r="P9" i="88"/>
  <c r="M9" i="88"/>
  <c r="J9" i="88"/>
  <c r="G9" i="88"/>
  <c r="D9" i="88"/>
  <c r="Y10" i="88"/>
  <c r="V10" i="88"/>
  <c r="S10" i="88"/>
  <c r="P10" i="88"/>
  <c r="M10" i="88"/>
  <c r="J10" i="88"/>
  <c r="G10" i="88"/>
  <c r="D10" i="88"/>
  <c r="Y8" i="88"/>
  <c r="V8" i="88"/>
  <c r="S8" i="88"/>
  <c r="P8" i="88"/>
  <c r="M8" i="88"/>
  <c r="J8" i="88"/>
  <c r="G8" i="88"/>
  <c r="D8" i="88"/>
  <c r="Y18" i="88"/>
  <c r="V18" i="88"/>
  <c r="S18" i="88"/>
  <c r="P18" i="88"/>
  <c r="M18" i="88"/>
  <c r="J18" i="88"/>
  <c r="G18" i="88"/>
  <c r="D18" i="88"/>
  <c r="Y21" i="88"/>
  <c r="V21" i="88"/>
  <c r="S21" i="88"/>
  <c r="P21" i="88"/>
  <c r="M21" i="88"/>
  <c r="J21" i="88"/>
  <c r="G21" i="88"/>
  <c r="D21" i="88"/>
  <c r="D25" i="88"/>
  <c r="G25" i="88"/>
  <c r="J25" i="88"/>
  <c r="M25" i="88"/>
  <c r="P25" i="88"/>
  <c r="S25" i="88"/>
  <c r="V25" i="88"/>
  <c r="Y25" i="88"/>
  <c r="D26" i="88"/>
  <c r="G26" i="88"/>
  <c r="J26" i="88"/>
  <c r="M26" i="88"/>
  <c r="P26" i="88"/>
  <c r="S26" i="88"/>
  <c r="V26" i="88"/>
  <c r="Y26" i="88"/>
  <c r="L6" i="88" l="1"/>
  <c r="I6" i="88"/>
  <c r="M13" i="88"/>
  <c r="E6" i="88"/>
  <c r="E28" i="88" s="1"/>
  <c r="F6" i="88"/>
  <c r="L7" i="104"/>
  <c r="S17" i="88"/>
  <c r="J18" i="104"/>
  <c r="Y13" i="88"/>
  <c r="M18" i="104"/>
  <c r="G14" i="104"/>
  <c r="K7" i="104"/>
  <c r="H7" i="104"/>
  <c r="N7" i="104"/>
  <c r="M7" i="104" s="1"/>
  <c r="I7" i="104"/>
  <c r="D14" i="104"/>
  <c r="E7" i="104"/>
  <c r="M14" i="104"/>
  <c r="G18" i="104"/>
  <c r="J14" i="104"/>
  <c r="D18" i="104"/>
  <c r="F7" i="104"/>
  <c r="P6" i="88"/>
  <c r="P17" i="88"/>
  <c r="H6" i="88"/>
  <c r="G6" i="88" s="1"/>
  <c r="J17" i="88"/>
  <c r="V17" i="88"/>
  <c r="Y17" i="88"/>
  <c r="D17" i="88"/>
  <c r="G13" i="88"/>
  <c r="G17" i="88"/>
  <c r="U6" i="88"/>
  <c r="T6" i="88"/>
  <c r="P13" i="88"/>
  <c r="K6" i="88"/>
  <c r="W6" i="88"/>
  <c r="X6" i="88"/>
  <c r="N6" i="88"/>
  <c r="M6" i="88" s="1"/>
  <c r="Z6" i="88"/>
  <c r="AA6" i="88"/>
  <c r="D13" i="88"/>
  <c r="J7" i="104" l="1"/>
  <c r="J6" i="88"/>
  <c r="G7" i="104"/>
  <c r="G30" i="104"/>
  <c r="D7" i="104"/>
  <c r="S6" i="88"/>
  <c r="C3" i="88" s="1"/>
  <c r="V6" i="88"/>
  <c r="Y6" i="88"/>
  <c r="G7" i="83" l="1"/>
  <c r="D11" i="83"/>
  <c r="D9" i="83"/>
  <c r="F6" i="83" s="1"/>
  <c r="C7" i="83" l="1"/>
  <c r="D8" i="83"/>
  <c r="E26" i="91"/>
  <c r="K35" i="95" l="1"/>
  <c r="H35" i="95"/>
  <c r="E35" i="95"/>
  <c r="K34" i="95"/>
  <c r="H34" i="95"/>
  <c r="E34" i="95"/>
  <c r="K33" i="95"/>
  <c r="H33" i="95"/>
  <c r="E33" i="95"/>
  <c r="K32" i="95"/>
  <c r="H32" i="95"/>
  <c r="E32" i="95"/>
  <c r="K31" i="95"/>
  <c r="H31" i="95"/>
  <c r="E31" i="95"/>
  <c r="K30" i="95"/>
  <c r="H30" i="95"/>
  <c r="E30" i="95"/>
  <c r="K29" i="95"/>
  <c r="H29" i="95"/>
  <c r="E29" i="95"/>
  <c r="K28" i="95"/>
  <c r="H28" i="95"/>
  <c r="E28" i="95"/>
  <c r="K27" i="95"/>
  <c r="H27" i="95"/>
  <c r="E27" i="95"/>
  <c r="K26" i="95"/>
  <c r="H26" i="95"/>
  <c r="E26" i="95"/>
  <c r="K25" i="95"/>
  <c r="H25" i="95"/>
  <c r="E25" i="95"/>
  <c r="K24" i="95"/>
  <c r="H24" i="95"/>
  <c r="E24" i="95"/>
  <c r="K23" i="95"/>
  <c r="H23" i="95"/>
  <c r="E23" i="95"/>
  <c r="K22" i="95"/>
  <c r="H22" i="95"/>
  <c r="E22" i="95"/>
  <c r="K21" i="95"/>
  <c r="H21" i="95"/>
  <c r="E21" i="95"/>
  <c r="K20" i="95"/>
  <c r="H20" i="95"/>
  <c r="E20" i="95"/>
  <c r="K19" i="95"/>
  <c r="H19" i="95"/>
  <c r="E19" i="95"/>
  <c r="K18" i="95"/>
  <c r="H18" i="95"/>
  <c r="E18" i="95"/>
  <c r="K17" i="95"/>
  <c r="H17" i="95"/>
  <c r="E17" i="95"/>
  <c r="K16" i="95"/>
  <c r="H16" i="95"/>
  <c r="E16" i="95"/>
  <c r="K15" i="95"/>
  <c r="H15" i="95"/>
  <c r="E15" i="95"/>
  <c r="K14" i="95"/>
  <c r="H14" i="95"/>
  <c r="E14" i="95"/>
  <c r="K13" i="95"/>
  <c r="H13" i="95"/>
  <c r="E13" i="95"/>
  <c r="K12" i="95"/>
  <c r="H12" i="95"/>
  <c r="E12" i="95"/>
  <c r="K11" i="95"/>
  <c r="H11" i="95"/>
  <c r="E11" i="95"/>
  <c r="K10" i="95"/>
  <c r="H10" i="95"/>
  <c r="E10" i="95"/>
  <c r="K9" i="95"/>
  <c r="H9" i="95"/>
  <c r="E9" i="95"/>
  <c r="K8" i="95"/>
  <c r="H8" i="95"/>
  <c r="E8" i="95"/>
  <c r="K7" i="95"/>
  <c r="H7" i="95"/>
  <c r="E7" i="95"/>
  <c r="M6" i="95"/>
  <c r="L6" i="95"/>
  <c r="J6" i="95"/>
  <c r="I6" i="95"/>
  <c r="G6" i="95"/>
  <c r="F6" i="95"/>
  <c r="E6" i="95" l="1"/>
  <c r="K6" i="95"/>
  <c r="H6" i="95"/>
  <c r="N14" i="95"/>
  <c r="E36" i="90" l="1"/>
  <c r="D26" i="91" s="1"/>
  <c r="F31" i="93" l="1"/>
  <c r="F26" i="93"/>
  <c r="F27" i="93"/>
  <c r="F28" i="93"/>
  <c r="F29" i="93"/>
  <c r="F30" i="93"/>
  <c r="F7" i="93"/>
  <c r="F8" i="93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6" i="93"/>
  <c r="G5" i="91" l="1"/>
  <c r="H5" i="91"/>
  <c r="C25" i="83" l="1"/>
  <c r="C32" i="83" l="1"/>
  <c r="D32" i="83" s="1"/>
  <c r="C31" i="83"/>
  <c r="D31" i="83" s="1"/>
  <c r="C28" i="83"/>
  <c r="D28" i="83" s="1"/>
  <c r="C27" i="83"/>
  <c r="D27" i="83" s="1"/>
  <c r="C26" i="83"/>
  <c r="D26" i="83" s="1"/>
  <c r="C30" i="83"/>
  <c r="D30" i="83" s="1"/>
  <c r="C29" i="83"/>
  <c r="D29" i="83" s="1"/>
  <c r="E35" i="90"/>
  <c r="E24" i="91"/>
  <c r="E25" i="91"/>
  <c r="E27" i="91"/>
  <c r="E13" i="78"/>
  <c r="D18" i="78"/>
  <c r="D17" i="78"/>
  <c r="D16" i="78"/>
  <c r="D15" i="78"/>
  <c r="D14" i="78"/>
  <c r="F13" i="78"/>
  <c r="C8" i="83" l="1"/>
  <c r="D25" i="91"/>
  <c r="D13" i="78"/>
  <c r="D11" i="78"/>
  <c r="D10" i="78"/>
  <c r="F9" i="78"/>
  <c r="F6" i="78" s="1"/>
  <c r="F4" i="78" s="1"/>
  <c r="E9" i="78"/>
  <c r="E6" i="78" s="1"/>
  <c r="E4" i="78" s="1"/>
  <c r="D8" i="78"/>
  <c r="D7" i="78"/>
  <c r="D5" i="78"/>
  <c r="D4" i="78" l="1"/>
  <c r="D6" i="95"/>
  <c r="N6" i="95" s="1"/>
  <c r="D9" i="78"/>
  <c r="D6" i="78"/>
  <c r="F6" i="91" l="1"/>
  <c r="H11" i="93" l="1"/>
  <c r="D34" i="83"/>
  <c r="O6" i="91" l="1"/>
  <c r="N6" i="91"/>
  <c r="M6" i="91"/>
  <c r="L6" i="91"/>
  <c r="E7" i="91" l="1"/>
  <c r="E59" i="90" l="1"/>
  <c r="E58" i="90"/>
  <c r="E57" i="90"/>
  <c r="E56" i="90"/>
  <c r="E55" i="90"/>
  <c r="E54" i="90"/>
  <c r="E53" i="90"/>
  <c r="E52" i="90"/>
  <c r="E51" i="90"/>
  <c r="E49" i="90"/>
  <c r="E48" i="90"/>
  <c r="E47" i="90"/>
  <c r="E46" i="90"/>
  <c r="E45" i="90"/>
  <c r="E44" i="90"/>
  <c r="E43" i="90"/>
  <c r="E42" i="90"/>
  <c r="E41" i="90"/>
  <c r="E40" i="90"/>
  <c r="E38" i="90"/>
  <c r="E37" i="90"/>
  <c r="D27" i="91" s="1"/>
  <c r="E34" i="90"/>
  <c r="D24" i="91" s="1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D7" i="91" s="1"/>
  <c r="E15" i="90"/>
  <c r="E39" i="91"/>
  <c r="E38" i="91"/>
  <c r="E37" i="91"/>
  <c r="E36" i="91"/>
  <c r="E35" i="91"/>
  <c r="E34" i="91"/>
  <c r="E33" i="91"/>
  <c r="E32" i="91"/>
  <c r="E31" i="91"/>
  <c r="E30" i="91"/>
  <c r="E28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O29" i="91"/>
  <c r="J5" i="91"/>
  <c r="I5" i="91"/>
  <c r="F29" i="91"/>
  <c r="F5" i="91" s="1"/>
  <c r="G39" i="90"/>
  <c r="F39" i="90"/>
  <c r="F50" i="90"/>
  <c r="F16" i="90"/>
  <c r="G16" i="90"/>
  <c r="G11" i="90"/>
  <c r="F11" i="90"/>
  <c r="G6" i="90"/>
  <c r="F6" i="90"/>
  <c r="D59" i="90" l="1"/>
  <c r="C63" i="90" s="1"/>
  <c r="D22" i="91"/>
  <c r="D36" i="91"/>
  <c r="D14" i="91"/>
  <c r="E40" i="91"/>
  <c r="F40" i="91" s="1"/>
  <c r="E39" i="90"/>
  <c r="D34" i="91"/>
  <c r="D30" i="91"/>
  <c r="D11" i="91"/>
  <c r="D19" i="91"/>
  <c r="D32" i="91"/>
  <c r="D28" i="91"/>
  <c r="D31" i="91"/>
  <c r="D39" i="91"/>
  <c r="D12" i="91"/>
  <c r="D20" i="91"/>
  <c r="D33" i="91"/>
  <c r="D13" i="91"/>
  <c r="D21" i="91"/>
  <c r="D35" i="91"/>
  <c r="D37" i="91"/>
  <c r="D38" i="91"/>
  <c r="E16" i="90"/>
  <c r="D17" i="91"/>
  <c r="D15" i="91"/>
  <c r="D23" i="91"/>
  <c r="D16" i="91"/>
  <c r="D8" i="91"/>
  <c r="D10" i="91"/>
  <c r="D18" i="91"/>
  <c r="D9" i="91"/>
  <c r="E6" i="91"/>
  <c r="F5" i="90"/>
  <c r="E29" i="91"/>
  <c r="D8" i="93"/>
  <c r="E8" i="93" s="1"/>
  <c r="D9" i="93"/>
  <c r="E9" i="93" s="1"/>
  <c r="D10" i="93"/>
  <c r="E10" i="93" s="1"/>
  <c r="D11" i="93"/>
  <c r="E11" i="93" s="1"/>
  <c r="D12" i="93"/>
  <c r="E12" i="93" s="1"/>
  <c r="D13" i="93"/>
  <c r="E13" i="93" s="1"/>
  <c r="D14" i="93"/>
  <c r="E14" i="93" s="1"/>
  <c r="D15" i="93"/>
  <c r="E15" i="93" s="1"/>
  <c r="D16" i="93"/>
  <c r="E16" i="93" s="1"/>
  <c r="D17" i="93"/>
  <c r="E17" i="93" s="1"/>
  <c r="D18" i="93"/>
  <c r="E18" i="93" s="1"/>
  <c r="D19" i="93"/>
  <c r="E19" i="93" s="1"/>
  <c r="D20" i="93"/>
  <c r="E20" i="93" s="1"/>
  <c r="D21" i="93"/>
  <c r="E21" i="93" s="1"/>
  <c r="D22" i="93"/>
  <c r="E22" i="93" s="1"/>
  <c r="D23" i="93"/>
  <c r="E23" i="93" s="1"/>
  <c r="D24" i="93"/>
  <c r="E24" i="93" s="1"/>
  <c r="D25" i="93"/>
  <c r="E25" i="93" s="1"/>
  <c r="D26" i="93"/>
  <c r="E26" i="93" s="1"/>
  <c r="D27" i="93"/>
  <c r="E27" i="93" s="1"/>
  <c r="D28" i="93"/>
  <c r="E28" i="93" s="1"/>
  <c r="D29" i="93"/>
  <c r="E29" i="93" s="1"/>
  <c r="D30" i="93"/>
  <c r="E30" i="93" s="1"/>
  <c r="D7" i="93"/>
  <c r="E7" i="93" s="1"/>
  <c r="E14" i="90" l="1"/>
  <c r="E13" i="90"/>
  <c r="E12" i="90"/>
  <c r="E10" i="90"/>
  <c r="E9" i="90"/>
  <c r="E8" i="90"/>
  <c r="E7" i="90"/>
  <c r="E9" i="89" l="1"/>
  <c r="D9" i="89" l="1"/>
  <c r="D39" i="90"/>
  <c r="H9" i="89"/>
  <c r="D31" i="93"/>
  <c r="E31" i="93" s="1"/>
  <c r="H18" i="93" s="1"/>
  <c r="D6" i="93"/>
  <c r="G5" i="93"/>
  <c r="H6" i="93" s="1"/>
  <c r="D20" i="83"/>
  <c r="D19" i="83"/>
  <c r="D13" i="83"/>
  <c r="D17" i="83"/>
  <c r="D16" i="83"/>
  <c r="D12" i="83"/>
  <c r="H15" i="93" l="1"/>
  <c r="O5" i="91" l="1"/>
  <c r="N5" i="91"/>
  <c r="M5" i="91"/>
  <c r="L5" i="91"/>
  <c r="K5" i="91"/>
  <c r="G50" i="90"/>
  <c r="E11" i="90"/>
  <c r="E6" i="90"/>
  <c r="E10" i="89"/>
  <c r="E8" i="89"/>
  <c r="E7" i="89"/>
  <c r="D11" i="90" s="1"/>
  <c r="E6" i="89"/>
  <c r="G5" i="89"/>
  <c r="F5" i="89"/>
  <c r="Y27" i="88"/>
  <c r="V27" i="88"/>
  <c r="S27" i="88"/>
  <c r="P27" i="88"/>
  <c r="M27" i="88"/>
  <c r="J27" i="88"/>
  <c r="G27" i="88"/>
  <c r="D27" i="88"/>
  <c r="Y24" i="88"/>
  <c r="V24" i="88"/>
  <c r="S24" i="88"/>
  <c r="P24" i="88"/>
  <c r="M24" i="88"/>
  <c r="J24" i="88"/>
  <c r="G24" i="88"/>
  <c r="D24" i="88"/>
  <c r="Y23" i="88"/>
  <c r="V23" i="88"/>
  <c r="S23" i="88"/>
  <c r="P23" i="88"/>
  <c r="M23" i="88"/>
  <c r="J23" i="88"/>
  <c r="G23" i="88"/>
  <c r="D23" i="88"/>
  <c r="Y22" i="88"/>
  <c r="V22" i="88"/>
  <c r="S22" i="88"/>
  <c r="P22" i="88"/>
  <c r="M22" i="88"/>
  <c r="J22" i="88"/>
  <c r="G22" i="88"/>
  <c r="D22" i="88"/>
  <c r="Y20" i="88"/>
  <c r="V20" i="88"/>
  <c r="S20" i="88"/>
  <c r="P20" i="88"/>
  <c r="M20" i="88"/>
  <c r="J20" i="88"/>
  <c r="G20" i="88"/>
  <c r="D20" i="88"/>
  <c r="Y19" i="88"/>
  <c r="V19" i="88"/>
  <c r="S19" i="88"/>
  <c r="P19" i="88"/>
  <c r="M19" i="88"/>
  <c r="J19" i="88"/>
  <c r="G19" i="88"/>
  <c r="D19" i="88"/>
  <c r="O28" i="88"/>
  <c r="N28" i="88"/>
  <c r="L28" i="88"/>
  <c r="K28" i="88"/>
  <c r="I28" i="88"/>
  <c r="F28" i="88"/>
  <c r="Y12" i="88"/>
  <c r="V12" i="88"/>
  <c r="S12" i="88"/>
  <c r="P12" i="88"/>
  <c r="M12" i="88"/>
  <c r="J12" i="88"/>
  <c r="G12" i="88"/>
  <c r="D12" i="88"/>
  <c r="Y11" i="88"/>
  <c r="V11" i="88"/>
  <c r="S11" i="88"/>
  <c r="P11" i="88"/>
  <c r="M11" i="88"/>
  <c r="J11" i="88"/>
  <c r="G11" i="88"/>
  <c r="D11" i="88"/>
  <c r="Y7" i="88"/>
  <c r="V7" i="88"/>
  <c r="S7" i="88"/>
  <c r="P7" i="88"/>
  <c r="M7" i="88"/>
  <c r="J7" i="88"/>
  <c r="G7" i="88"/>
  <c r="D7" i="88"/>
  <c r="D6" i="90" l="1"/>
  <c r="D16" i="90"/>
  <c r="D8" i="89"/>
  <c r="D6" i="89"/>
  <c r="D7" i="89"/>
  <c r="E5" i="89"/>
  <c r="H28" i="88"/>
  <c r="D6" i="88"/>
  <c r="G5" i="90"/>
  <c r="E50" i="90"/>
  <c r="G32" i="88"/>
  <c r="D50" i="90" l="1"/>
  <c r="C61" i="90" s="1"/>
  <c r="D10" i="89"/>
  <c r="C11" i="89" s="1"/>
  <c r="G29" i="88"/>
  <c r="E5" i="90"/>
  <c r="D5" i="90" s="1"/>
  <c r="C60" i="90" s="1"/>
  <c r="E5" i="91" l="1"/>
</calcChain>
</file>

<file path=xl/sharedStrings.xml><?xml version="1.0" encoding="utf-8"?>
<sst xmlns="http://schemas.openxmlformats.org/spreadsheetml/2006/main" count="3397" uniqueCount="1562">
  <si>
    <t>Total</t>
  </si>
  <si>
    <t>Código Secuencial: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</si>
  <si>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</si>
  <si>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</si>
  <si>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</si>
  <si>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</si>
  <si>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</si>
  <si>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</si>
  <si>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</si>
  <si>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</si>
  <si>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</si>
  <si>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Circuito Escolar:</t>
  </si>
  <si>
    <t>Mu-
jeres</t>
  </si>
  <si>
    <t>Hom-
bres</t>
  </si>
  <si>
    <t>ALAJUELA</t>
  </si>
  <si>
    <t>PUNTARENAS</t>
  </si>
  <si>
    <t>15</t>
  </si>
  <si>
    <t>HEREDIA</t>
  </si>
  <si>
    <t>CARTAGO</t>
  </si>
  <si>
    <t>LIBERIA</t>
  </si>
  <si>
    <t>CAÑAS</t>
  </si>
  <si>
    <t>FLORES</t>
  </si>
  <si>
    <t>BARVA</t>
  </si>
  <si>
    <t>Barrio o Poblado:</t>
  </si>
  <si>
    <t>Dirección Exacta:</t>
  </si>
  <si>
    <t>Dirección Regional:</t>
  </si>
  <si>
    <t>Código Presupuestario:</t>
  </si>
  <si>
    <t>Educación Física</t>
  </si>
  <si>
    <t>Educación Musical</t>
  </si>
  <si>
    <t>Educación Religiosa</t>
  </si>
  <si>
    <t>Informática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</si>
  <si>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</si>
  <si>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</si>
  <si>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</si>
  <si>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</si>
  <si>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</si>
  <si>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</si>
  <si>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</si>
  <si>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</si>
  <si>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</si>
  <si>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Oficinista</t>
  </si>
  <si>
    <t>Cocinera</t>
  </si>
  <si>
    <t>Artes Plásticas</t>
  </si>
  <si>
    <t>Artes Industriales</t>
  </si>
  <si>
    <t>Educación para el Hogar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</si>
  <si>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</si>
  <si>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</si>
  <si>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</si>
  <si>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</si>
  <si>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</si>
  <si>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</si>
  <si>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</si>
  <si>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</si>
  <si>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</si>
  <si>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</si>
  <si>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</si>
  <si>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</si>
  <si>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</si>
  <si>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</si>
  <si>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</si>
  <si>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</si>
  <si>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</si>
  <si>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</si>
  <si>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</si>
  <si>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</si>
  <si>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</si>
  <si>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</si>
  <si>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</si>
  <si>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</si>
  <si>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</si>
  <si>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</si>
  <si>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</si>
  <si>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</si>
  <si>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</si>
  <si>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</si>
  <si>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</si>
  <si>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</si>
  <si>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</si>
  <si>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</si>
  <si>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</si>
  <si>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</si>
  <si>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</si>
  <si>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</si>
  <si>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</si>
  <si>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</si>
  <si>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</si>
  <si>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</si>
  <si>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</si>
  <si>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</si>
  <si>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</si>
  <si>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</si>
  <si>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</si>
  <si>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</si>
  <si>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</si>
  <si>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</si>
  <si>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</si>
  <si>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</si>
  <si>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</si>
  <si>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</si>
  <si>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</si>
  <si>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</si>
  <si>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</si>
  <si>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</si>
  <si>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</si>
  <si>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</si>
  <si>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</si>
  <si>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</si>
  <si>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</si>
  <si>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El o los Servicios Sanitarios están conectados a:</t>
  </si>
  <si>
    <t>Correo Electrónico de la Institución: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</si>
  <si>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</si>
  <si>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</si>
  <si>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</si>
  <si>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</si>
  <si>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</si>
  <si>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</si>
  <si>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</si>
  <si>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Comedor</t>
  </si>
  <si>
    <t>OBSERVACIONES/COMENTARIOS:</t>
  </si>
  <si>
    <t>Alfabetización</t>
  </si>
  <si>
    <t>Educación Diversificada a Distancia</t>
  </si>
  <si>
    <t>Biblioteca</t>
  </si>
  <si>
    <t>Taller de Artes Industriales</t>
  </si>
  <si>
    <t>Otros Talleres</t>
  </si>
  <si>
    <t>Gimnasio</t>
  </si>
  <si>
    <t>Auxiliar Administrativo</t>
  </si>
  <si>
    <t>Técnicos-Docentes</t>
  </si>
  <si>
    <t>Orientador</t>
  </si>
  <si>
    <t>Orientador Asistente</t>
  </si>
  <si>
    <t>Bibliotecólogo</t>
  </si>
  <si>
    <t>Trabajador Calificado</t>
  </si>
  <si>
    <t>Oficial de Seguridad</t>
  </si>
  <si>
    <t>Auxiliar de Vigilancia</t>
  </si>
  <si>
    <t>Conserje</t>
  </si>
  <si>
    <t>Otros Docentes</t>
  </si>
  <si>
    <t>Aspi-rantes</t>
  </si>
  <si>
    <t>Cantidad
Total</t>
  </si>
  <si>
    <t>Aulas (que no se utilizan para impartir lecciones)</t>
  </si>
  <si>
    <t>Español</t>
  </si>
  <si>
    <t>Estudios Sociales</t>
  </si>
  <si>
    <t>Matemática</t>
  </si>
  <si>
    <t>Ciencias</t>
  </si>
  <si>
    <t>Biología</t>
  </si>
  <si>
    <t>Química</t>
  </si>
  <si>
    <t>Física</t>
  </si>
  <si>
    <t>Francés</t>
  </si>
  <si>
    <t>Educación Convencional</t>
  </si>
  <si>
    <t>Proyectos de Educación Abierta</t>
  </si>
  <si>
    <t>Técnico de Nivel Medio</t>
  </si>
  <si>
    <t>I Nivel</t>
  </si>
  <si>
    <t>II Nivel</t>
  </si>
  <si>
    <t>III Nivel</t>
  </si>
  <si>
    <t>Académico</t>
  </si>
  <si>
    <t>De I y II Ciclos</t>
  </si>
  <si>
    <t>Discapacidad Motora</t>
  </si>
  <si>
    <t>Discapacidad Múltiple</t>
  </si>
  <si>
    <t>Discapacidad Visual</t>
  </si>
  <si>
    <t>Ceguera</t>
  </si>
  <si>
    <t>Baja Visión</t>
  </si>
  <si>
    <t>Sordera</t>
  </si>
  <si>
    <t>Sordo Ceguera</t>
  </si>
  <si>
    <t>Problemas de Aprendizaje</t>
  </si>
  <si>
    <t>NOMBRE</t>
  </si>
  <si>
    <t>CODIGO</t>
  </si>
  <si>
    <t>PR</t>
  </si>
  <si>
    <t>CAN</t>
  </si>
  <si>
    <t>DIS</t>
  </si>
  <si>
    <t>SECTOR</t>
  </si>
  <si>
    <t>ZONA</t>
  </si>
  <si>
    <t>NIVEL</t>
  </si>
  <si>
    <t>CODINS</t>
  </si>
  <si>
    <t>pertenece</t>
  </si>
  <si>
    <t>DIREG</t>
  </si>
  <si>
    <t>CIRES</t>
  </si>
  <si>
    <t>DIREG23</t>
  </si>
  <si>
    <t>CIRES23</t>
  </si>
  <si>
    <t>TIPODIR</t>
  </si>
  <si>
    <t>POBLADO</t>
  </si>
  <si>
    <t>CERRADA</t>
  </si>
  <si>
    <t>DIRECTOR</t>
  </si>
  <si>
    <t>TELEFONO</t>
  </si>
  <si>
    <t>FAX</t>
  </si>
  <si>
    <t>CORREO</t>
  </si>
  <si>
    <t>EXACTA</t>
  </si>
  <si>
    <t>CREACION</t>
  </si>
  <si>
    <t>6</t>
  </si>
  <si>
    <t>1</t>
  </si>
  <si>
    <t>2</t>
  </si>
  <si>
    <t>*</t>
  </si>
  <si>
    <t>3</t>
  </si>
  <si>
    <t>SAN FRANCISCO</t>
  </si>
  <si>
    <t>00308</t>
  </si>
  <si>
    <t>00309</t>
  </si>
  <si>
    <t>4</t>
  </si>
  <si>
    <t>5</t>
  </si>
  <si>
    <t>00302</t>
  </si>
  <si>
    <t>00001</t>
  </si>
  <si>
    <t>00306</t>
  </si>
  <si>
    <t>00307</t>
  </si>
  <si>
    <t>00304</t>
  </si>
  <si>
    <t>SAN PEDRO</t>
  </si>
  <si>
    <t>LA RIBERA</t>
  </si>
  <si>
    <t>SAN LUIS</t>
  </si>
  <si>
    <t>_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</si>
  <si>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</si>
  <si>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</si>
  <si>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</si>
  <si>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</si>
  <si>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</si>
  <si>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</si>
  <si>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</si>
  <si>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</si>
  <si>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</si>
  <si>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</si>
  <si>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</si>
  <si>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</si>
  <si>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</si>
  <si>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</si>
  <si>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</si>
  <si>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</si>
  <si>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</si>
  <si>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</si>
  <si>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</si>
  <si>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</si>
  <si>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</si>
  <si>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</si>
  <si>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</si>
  <si>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</si>
  <si>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</si>
  <si>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</si>
  <si>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</si>
  <si>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</si>
  <si>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</si>
  <si>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</si>
  <si>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</si>
  <si>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</si>
  <si>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</si>
  <si>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</si>
  <si>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</si>
  <si>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</si>
  <si>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</si>
  <si>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</si>
  <si>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</si>
  <si>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</si>
  <si>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</si>
  <si>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</si>
  <si>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</si>
  <si>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</si>
  <si>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</si>
  <si>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</si>
  <si>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</si>
  <si>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</si>
  <si>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</si>
  <si>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</si>
  <si>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</si>
  <si>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</si>
  <si>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</si>
  <si>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</si>
  <si>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</si>
  <si>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</si>
  <si>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</si>
  <si>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</si>
  <si>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</si>
  <si>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</si>
  <si>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</si>
  <si>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</si>
  <si>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</si>
  <si>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</si>
  <si>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</si>
  <si>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</si>
  <si>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</si>
  <si>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</si>
  <si>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</si>
  <si>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</si>
  <si>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</si>
  <si>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</si>
  <si>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</si>
  <si>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</si>
  <si>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</si>
  <si>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</si>
  <si>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</si>
  <si>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</si>
  <si>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</si>
  <si>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</si>
  <si>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</si>
  <si>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</si>
  <si>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</si>
  <si>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</si>
  <si>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</si>
  <si>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</si>
  <si>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</si>
  <si>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</si>
  <si>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</si>
  <si>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</si>
  <si>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</si>
  <si>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</si>
  <si>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</si>
  <si>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</si>
  <si>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</si>
  <si>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</si>
  <si>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</si>
  <si>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</si>
  <si>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</si>
  <si>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</si>
  <si>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</si>
  <si>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</si>
  <si>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</si>
  <si>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</si>
  <si>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</si>
  <si>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</si>
  <si>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</si>
  <si>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</si>
  <si>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</si>
  <si>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</si>
  <si>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</si>
  <si>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</si>
  <si>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</si>
  <si>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</si>
  <si>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</si>
  <si>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</si>
  <si>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</si>
  <si>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</si>
  <si>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</si>
  <si>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</si>
  <si>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</si>
  <si>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</si>
  <si>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</si>
  <si>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</si>
  <si>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</si>
  <si>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</si>
  <si>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</si>
  <si>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</si>
  <si>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</si>
  <si>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</si>
  <si>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</si>
  <si>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</si>
  <si>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</si>
  <si>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</si>
  <si>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</si>
  <si>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</si>
  <si>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</si>
  <si>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</si>
  <si>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</si>
  <si>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</si>
  <si>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</si>
  <si>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</si>
  <si>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</si>
  <si>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</si>
  <si>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</si>
  <si>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</si>
  <si>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</si>
  <si>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</si>
  <si>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</si>
  <si>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</si>
  <si>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</si>
  <si>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</si>
  <si>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</si>
  <si>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</si>
  <si>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</si>
  <si>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</si>
  <si>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</si>
  <si>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</si>
  <si>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</si>
  <si>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</si>
  <si>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</si>
  <si>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</si>
  <si>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</si>
  <si>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</si>
  <si>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</si>
  <si>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</si>
  <si>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</si>
  <si>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</si>
  <si>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</si>
  <si>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</si>
  <si>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</si>
  <si>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</si>
  <si>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</si>
  <si>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</si>
  <si>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</si>
  <si>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</si>
  <si>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</si>
  <si>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</si>
  <si>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</si>
  <si>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</si>
  <si>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</si>
  <si>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</si>
  <si>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</si>
  <si>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</si>
  <si>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</si>
  <si>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</si>
  <si>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</si>
  <si>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</si>
  <si>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</si>
  <si>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</si>
  <si>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</si>
  <si>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</si>
  <si>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</si>
  <si>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</si>
  <si>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</si>
  <si>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</si>
  <si>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</si>
  <si>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</si>
  <si>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</si>
  <si>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</si>
  <si>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</si>
  <si>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</si>
  <si>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</si>
  <si>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</si>
  <si>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</si>
  <si>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</si>
  <si>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</si>
  <si>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</si>
  <si>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</si>
  <si>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</si>
  <si>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</si>
  <si>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</si>
  <si>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</si>
  <si>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</si>
  <si>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</si>
  <si>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</si>
  <si>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</si>
  <si>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</si>
  <si>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</si>
  <si>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</si>
  <si>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</si>
  <si>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</si>
  <si>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</si>
  <si>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</si>
  <si>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</si>
  <si>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</si>
  <si>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</si>
  <si>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</si>
  <si>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</si>
  <si>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</si>
  <si>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</si>
  <si>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</si>
  <si>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</si>
  <si>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</si>
  <si>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</si>
  <si>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</si>
  <si>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</si>
  <si>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</si>
  <si>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</si>
  <si>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</si>
  <si>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</si>
  <si>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</si>
  <si>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</si>
  <si>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</si>
  <si>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</si>
  <si>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</si>
  <si>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</si>
  <si>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</si>
  <si>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</si>
  <si>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</si>
  <si>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</si>
  <si>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</si>
  <si>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</si>
  <si>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</si>
  <si>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</si>
  <si>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</si>
  <si>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</si>
  <si>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</si>
  <si>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</si>
  <si>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</si>
  <si>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</si>
  <si>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</si>
  <si>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</si>
  <si>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</si>
  <si>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</si>
  <si>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</si>
  <si>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</si>
  <si>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</si>
  <si>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</si>
  <si>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</si>
  <si>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</si>
  <si>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</si>
  <si>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</si>
  <si>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</si>
  <si>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</si>
  <si>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</si>
  <si>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</si>
  <si>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</si>
  <si>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</si>
  <si>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</si>
  <si>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</si>
  <si>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</si>
  <si>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</si>
  <si>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</si>
  <si>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</si>
  <si>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</si>
  <si>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</si>
  <si>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</si>
  <si>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</si>
  <si>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</si>
  <si>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</si>
  <si>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</si>
  <si>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</si>
  <si>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</si>
  <si>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</si>
  <si>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</si>
  <si>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</si>
  <si>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</si>
  <si>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</si>
  <si>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</si>
  <si>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</si>
  <si>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</si>
  <si>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</si>
  <si>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</si>
  <si>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</si>
  <si>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</si>
  <si>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</si>
  <si>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</si>
  <si>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</si>
  <si>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</si>
  <si>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</si>
  <si>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</si>
  <si>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</si>
  <si>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</si>
  <si>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</si>
  <si>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</si>
  <si>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</si>
  <si>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</si>
  <si>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</si>
  <si>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</si>
  <si>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</si>
  <si>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</si>
  <si>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</si>
  <si>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</si>
  <si>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</si>
  <si>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</si>
  <si>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</si>
  <si>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</si>
  <si>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</si>
  <si>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</si>
  <si>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</si>
  <si>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</si>
  <si>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</si>
  <si>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</si>
  <si>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</si>
  <si>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</si>
  <si>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</si>
  <si>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</si>
  <si>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</si>
  <si>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</si>
  <si>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</si>
  <si>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</si>
  <si>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</si>
  <si>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</si>
  <si>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</si>
  <si>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</si>
  <si>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</si>
  <si>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</si>
  <si>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</si>
  <si>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</si>
  <si>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</si>
  <si>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</si>
  <si>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</si>
  <si>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</si>
  <si>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</si>
  <si>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</si>
  <si>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</si>
  <si>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</si>
  <si>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</si>
  <si>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</si>
  <si>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</si>
  <si>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</si>
  <si>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</si>
  <si>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</si>
  <si>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</si>
  <si>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</si>
  <si>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</si>
  <si>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</si>
  <si>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</si>
  <si>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</si>
  <si>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</si>
  <si>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</si>
  <si>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</si>
  <si>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</si>
  <si>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</si>
  <si>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</si>
  <si>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</si>
  <si>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</si>
  <si>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</si>
  <si>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</si>
  <si>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</si>
  <si>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</si>
  <si>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</si>
  <si>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</si>
  <si>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</si>
  <si>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</si>
  <si>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</si>
  <si>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</si>
  <si>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</si>
  <si>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</si>
  <si>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</si>
  <si>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</si>
  <si>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</si>
  <si>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</si>
  <si>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</si>
  <si>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</si>
  <si>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</si>
  <si>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</si>
  <si>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BARRANCA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</si>
  <si>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</si>
  <si>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</si>
  <si>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</si>
  <si>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</si>
  <si>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</si>
  <si>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</si>
  <si>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</si>
  <si>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</si>
  <si>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</si>
  <si>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</si>
  <si>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</si>
  <si>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</si>
  <si>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</si>
  <si>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</si>
  <si>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</si>
  <si>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</si>
  <si>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</si>
  <si>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</si>
  <si>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</si>
  <si>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</si>
  <si>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</si>
  <si>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</si>
  <si>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</si>
  <si>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</si>
  <si>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</si>
  <si>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</si>
  <si>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</si>
  <si>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</si>
  <si>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</si>
  <si>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</si>
  <si>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</si>
  <si>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</si>
  <si>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</si>
  <si>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</si>
  <si>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</si>
  <si>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</si>
  <si>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</si>
  <si>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</si>
  <si>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</si>
  <si>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</si>
  <si>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</si>
  <si>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</si>
  <si>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</si>
  <si>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</si>
  <si>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</si>
  <si>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</si>
  <si>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</si>
  <si>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</si>
  <si>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</si>
  <si>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</si>
  <si>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</si>
  <si>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</si>
  <si>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</si>
  <si>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</si>
  <si>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</si>
  <si>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</si>
  <si>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</si>
  <si>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</si>
  <si>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</si>
  <si>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</si>
  <si>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</si>
  <si>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</si>
  <si>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</si>
  <si>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</si>
  <si>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</si>
  <si>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</si>
  <si>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</si>
  <si>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</si>
  <si>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</si>
  <si>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</si>
  <si>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</si>
  <si>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</si>
  <si>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</si>
  <si>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</si>
  <si>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</si>
  <si>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</si>
  <si>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</si>
  <si>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00032</t>
  </si>
  <si>
    <t>00033</t>
  </si>
  <si>
    <t>00034</t>
  </si>
  <si>
    <t>Ubicación (PR/CA/DI):</t>
  </si>
  <si>
    <t>CUADRO 2</t>
  </si>
  <si>
    <t>CUADRO 3</t>
  </si>
  <si>
    <t>Provincia / Cantón / Distrito</t>
  </si>
  <si>
    <t>CUADRO 5</t>
  </si>
  <si>
    <t>CUADRO 6</t>
  </si>
  <si>
    <t>Discapacidad /
Condición</t>
  </si>
  <si>
    <t>CUADRO 7</t>
  </si>
  <si>
    <t>CUADRO 8</t>
  </si>
  <si>
    <t>Administrativos</t>
  </si>
  <si>
    <t>Educación Cívica</t>
  </si>
  <si>
    <t>Docentes que atienden Proyectos de
Educación Abierta</t>
  </si>
  <si>
    <t>Otro lugar (indicar debajo de esta línea)</t>
  </si>
  <si>
    <t>Otros Laboratorios</t>
  </si>
  <si>
    <t>Matrícula Inicial</t>
  </si>
  <si>
    <t>TOTAL</t>
  </si>
  <si>
    <t>Adm. y de Serv. Reubicados / Readecuados</t>
  </si>
  <si>
    <t>Soda</t>
  </si>
  <si>
    <t>pr/ca/di</t>
  </si>
  <si>
    <t>COTO</t>
  </si>
  <si>
    <t>CUADRO 1</t>
  </si>
  <si>
    <t>Docentes Educación Especial</t>
  </si>
  <si>
    <t>Generalista en Educación Especial</t>
  </si>
  <si>
    <t>Audición y Lenguaje</t>
  </si>
  <si>
    <t>Problemas Emocionales y de Conducta</t>
  </si>
  <si>
    <t>Terapia del Lenguaje</t>
  </si>
  <si>
    <t>Otros Docentes Educación Especial</t>
  </si>
  <si>
    <t>00180</t>
  </si>
  <si>
    <t>Administrativos Reubicados</t>
  </si>
  <si>
    <t>Técnicos-Docentes Reubicados</t>
  </si>
  <si>
    <t>Docentes Reubicados</t>
  </si>
  <si>
    <t>(Los Satélites NO deben llenar este cuadro)</t>
  </si>
  <si>
    <t xml:space="preserve">Docentes </t>
  </si>
  <si>
    <t>Cubículos</t>
  </si>
  <si>
    <t>Docentes Reubicados de Educación Especial</t>
  </si>
  <si>
    <t>00058</t>
  </si>
  <si>
    <t>00057</t>
  </si>
  <si>
    <t>00005</t>
  </si>
  <si>
    <t>00008</t>
  </si>
  <si>
    <t>00007</t>
  </si>
  <si>
    <t>00059</t>
  </si>
  <si>
    <t>00004</t>
  </si>
  <si>
    <t>00009</t>
  </si>
  <si>
    <t>00011</t>
  </si>
  <si>
    <t>00012</t>
  </si>
  <si>
    <t>00015</t>
  </si>
  <si>
    <t>00016</t>
  </si>
  <si>
    <t>00061</t>
  </si>
  <si>
    <t>X</t>
  </si>
  <si>
    <t>Si requiere más filas, insértelas.</t>
  </si>
  <si>
    <t>1-07-07</t>
  </si>
  <si>
    <t>1-19-12</t>
  </si>
  <si>
    <t>2-02-14</t>
  </si>
  <si>
    <t>6-02-06</t>
  </si>
  <si>
    <t>6-08-06</t>
  </si>
  <si>
    <t>Primaria por Suficiencia</t>
  </si>
  <si>
    <t>III Ciclo por Suficiencia</t>
  </si>
  <si>
    <t>Bachillerato por Madurez</t>
  </si>
  <si>
    <t>(1)</t>
  </si>
  <si>
    <t>(2)</t>
  </si>
  <si>
    <t>Lengua Indígena</t>
  </si>
  <si>
    <t>Se comparte el edificio con otra institución?</t>
  </si>
  <si>
    <t>Sala de Robótica</t>
  </si>
  <si>
    <t>RESIDENCIA DE LOS ESTUDIANTES MATRICULADOS DURANTE</t>
  </si>
  <si>
    <t>Cultura Indígena</t>
  </si>
  <si>
    <t>2-16-01</t>
  </si>
  <si>
    <t>6-01-10</t>
  </si>
  <si>
    <t>CUADRO 9</t>
  </si>
  <si>
    <t>Refugiados</t>
  </si>
  <si>
    <t>Solicitante de Asilo</t>
  </si>
  <si>
    <t>5-11-05</t>
  </si>
  <si>
    <t>00010</t>
  </si>
  <si>
    <t>SAN JOSE CENTRAL</t>
  </si>
  <si>
    <t>SAN JOSE OESTE</t>
  </si>
  <si>
    <t>Sí</t>
  </si>
  <si>
    <t>No</t>
  </si>
  <si>
    <t>Aulas o lugar donde se imparten lecciones:</t>
  </si>
  <si>
    <t>Indique si la Institución cuenta con los siguientes servicios:</t>
  </si>
  <si>
    <t>Pupitres (Unipersonales, mesas de pupitre)</t>
  </si>
  <si>
    <t>Hidrante</t>
  </si>
  <si>
    <t>Servicios Sanitarios</t>
  </si>
  <si>
    <t>Para hombres</t>
  </si>
  <si>
    <t>Para mujeres</t>
  </si>
  <si>
    <t>Para ambos sexos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</si>
  <si>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</si>
  <si>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</si>
  <si>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</si>
  <si>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</si>
  <si>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CUADRO 4.1</t>
  </si>
  <si>
    <t>CUADRO 4.2</t>
  </si>
  <si>
    <t>(3)</t>
  </si>
  <si>
    <t>Síndrome de Asperger</t>
  </si>
  <si>
    <t>(Cada Sede y Satélite debe llenar un formulario)</t>
  </si>
  <si>
    <t>Retraso Mental (Discapacidad Intelectual)</t>
  </si>
  <si>
    <t>Aulas (para impartir lecciones)</t>
  </si>
  <si>
    <t>1/  No incluir Síndrome de Down.</t>
  </si>
  <si>
    <t>Camión Cisterna</t>
  </si>
  <si>
    <t>Pileta lavamanos (Bebedero)</t>
  </si>
  <si>
    <t>Discapacidad / Condición</t>
  </si>
  <si>
    <t>Duchas</t>
  </si>
  <si>
    <t>Trastorno del Lenguaje</t>
  </si>
  <si>
    <t>DISCAPACIDAD O CONDICIÓN DE LOS ESTUDIANTES DE EDUCACIÓN CONVENCIONAL (Plan de Estudios Modular)</t>
  </si>
  <si>
    <t>DISCAPACIDAD O CONDICIÓN DE LOS ESTUDIANTES DE EDUCACIÓN</t>
  </si>
  <si>
    <t>Mingitorios (Urinarios)</t>
  </si>
  <si>
    <t>Pérdida Auditiva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</si>
  <si>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</si>
  <si>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7-03-07</t>
  </si>
  <si>
    <t>2-16-02</t>
  </si>
  <si>
    <t>2-16-03</t>
  </si>
  <si>
    <t>PÚBLICA</t>
  </si>
  <si>
    <t>El Centro Educativo se abastece de agua por:</t>
  </si>
  <si>
    <t>El Agua que consumen proviene de:</t>
  </si>
  <si>
    <t>En el Centro Educativo hay luz eléctrica del:</t>
  </si>
  <si>
    <t>Trastorno del Espectro Autista (TEA)</t>
  </si>
  <si>
    <t>2/  Antes Problemas Emocionales y de Conducta.</t>
  </si>
  <si>
    <t>3/ Antes Problemas de Aprendizaje.</t>
  </si>
  <si>
    <t>4/  Especificar en OBSERVACIONES/COMENTARIOS. Ver ejemplos en la Guía.</t>
  </si>
  <si>
    <t>IPEC -- Instituto Profesional de Educación Comunitaria</t>
  </si>
  <si>
    <t>¿Imparte la Institución Plan Nacional (III Ciclo y Ciclo Diversificado Vocacional)?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</si>
  <si>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</si>
  <si>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</si>
  <si>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</si>
  <si>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</si>
  <si>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</si>
  <si>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</si>
  <si>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</si>
  <si>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</si>
  <si>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</si>
  <si>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</si>
  <si>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</si>
  <si>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</si>
  <si>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</si>
  <si>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</si>
  <si>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</si>
  <si>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</si>
  <si>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</si>
  <si>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</si>
  <si>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</si>
  <si>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</si>
  <si>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</si>
  <si>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</si>
  <si>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</si>
  <si>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</si>
  <si>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</si>
  <si>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</si>
  <si>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</si>
  <si>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</si>
  <si>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</si>
  <si>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</si>
  <si>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</si>
  <si>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</si>
  <si>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</si>
  <si>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</si>
  <si>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</si>
  <si>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</si>
  <si>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</si>
  <si>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</si>
  <si>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</si>
  <si>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</si>
  <si>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</si>
  <si>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</si>
  <si>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</si>
  <si>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</si>
  <si>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</si>
  <si>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</si>
  <si>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</si>
  <si>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</si>
  <si>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PICAGRES</t>
  </si>
  <si>
    <t>SAN JOSE / MORA / JARIS</t>
  </si>
  <si>
    <t>SAN JOSE / MORA / QUITIRRISI</t>
  </si>
  <si>
    <t>SAN JOSE / GOICOECHEA / GUADALUPE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</si>
  <si>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</si>
  <si>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</si>
  <si>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</si>
  <si>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</si>
  <si>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</si>
  <si>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</si>
  <si>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</si>
  <si>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</si>
  <si>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</si>
  <si>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</si>
  <si>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</si>
  <si>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</si>
  <si>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</si>
  <si>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</si>
  <si>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</si>
  <si>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</si>
  <si>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</si>
  <si>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</si>
  <si>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</si>
  <si>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</si>
  <si>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</si>
  <si>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</si>
  <si>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</si>
  <si>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</si>
  <si>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</si>
  <si>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</si>
  <si>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</si>
  <si>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</si>
  <si>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</si>
  <si>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</si>
  <si>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</si>
  <si>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</si>
  <si>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</si>
  <si>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</si>
  <si>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</si>
  <si>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</si>
  <si>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</si>
  <si>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</si>
  <si>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</si>
  <si>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</si>
  <si>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</si>
  <si>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</si>
  <si>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</si>
  <si>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</si>
  <si>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</si>
  <si>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</si>
  <si>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</si>
  <si>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</si>
  <si>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</si>
  <si>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</si>
  <si>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</si>
  <si>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</si>
  <si>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</si>
  <si>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</si>
  <si>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</si>
  <si>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</si>
  <si>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</si>
  <si>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</si>
  <si>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</si>
  <si>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</si>
  <si>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</si>
  <si>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</si>
  <si>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</si>
  <si>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</si>
  <si>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</si>
  <si>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</si>
  <si>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</si>
  <si>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</si>
  <si>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</si>
  <si>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</si>
  <si>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</si>
  <si>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</si>
  <si>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</si>
  <si>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</si>
  <si>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</si>
  <si>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</si>
  <si>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</si>
  <si>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</si>
  <si>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</si>
  <si>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</si>
  <si>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</si>
  <si>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</si>
  <si>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</si>
  <si>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</si>
  <si>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</si>
  <si>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</si>
  <si>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</si>
  <si>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</si>
  <si>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</si>
  <si>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</si>
  <si>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</si>
  <si>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</si>
  <si>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</si>
  <si>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</si>
  <si>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</si>
  <si>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</si>
  <si>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</si>
  <si>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</si>
  <si>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</si>
  <si>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</si>
  <si>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</si>
  <si>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</si>
  <si>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</si>
  <si>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</si>
  <si>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</si>
  <si>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</si>
  <si>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</si>
  <si>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</si>
  <si>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</si>
  <si>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</si>
  <si>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</si>
  <si>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</si>
  <si>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</si>
  <si>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</si>
  <si>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</si>
  <si>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</si>
  <si>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POAS / SAN PEDRO</t>
  </si>
  <si>
    <t>ALAJUELA / POAS / SAN JUAN</t>
  </si>
  <si>
    <t>ALAJUELA / POAS / SAN RAFAEL</t>
  </si>
  <si>
    <t>ALAJUELA / POAS / CARRILLOS</t>
  </si>
  <si>
    <t>ALAJUELA / OROTINA / OROTINA</t>
  </si>
  <si>
    <t>ALAJUELA / OROTINA / COYOLAR</t>
  </si>
  <si>
    <t>ALAJUELA / SAN CARLOS / QUESADA</t>
  </si>
  <si>
    <t>ALAJUELA / SAN CARLOS / FLORENCIA</t>
  </si>
  <si>
    <t>ALAJUELA / SAN CARLOS / BUENAVISTA</t>
  </si>
  <si>
    <t>ALAJUELA / SAN CARLOS / VENECIA</t>
  </si>
  <si>
    <t>ALAJUELA / SAN CARLOS / PITAL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</si>
  <si>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</si>
  <si>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</si>
  <si>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</si>
  <si>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</si>
  <si>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</si>
  <si>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</si>
  <si>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</si>
  <si>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</si>
  <si>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</si>
  <si>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</si>
  <si>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</si>
  <si>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</si>
  <si>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</si>
  <si>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</si>
  <si>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</si>
  <si>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</si>
  <si>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</si>
  <si>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</si>
  <si>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</si>
  <si>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</si>
  <si>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</si>
  <si>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</si>
  <si>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</si>
  <si>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</si>
  <si>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</si>
  <si>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</si>
  <si>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</si>
  <si>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</si>
  <si>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</si>
  <si>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</si>
  <si>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</si>
  <si>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</si>
  <si>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</si>
  <si>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</si>
  <si>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</si>
  <si>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</si>
  <si>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</si>
  <si>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CORRALILLO</t>
  </si>
  <si>
    <t>CARTAGO / CARTAGO / TIERRA BLANCA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</si>
  <si>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</si>
  <si>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</si>
  <si>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</si>
  <si>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</si>
  <si>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</si>
  <si>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</si>
  <si>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</si>
  <si>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</si>
  <si>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</si>
  <si>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</si>
  <si>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</si>
  <si>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</si>
  <si>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</si>
  <si>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</si>
  <si>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</si>
  <si>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</si>
  <si>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</si>
  <si>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</si>
  <si>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</si>
  <si>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</si>
  <si>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</si>
  <si>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</si>
  <si>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</si>
  <si>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</si>
  <si>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</si>
  <si>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</si>
  <si>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</si>
  <si>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</si>
  <si>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</si>
  <si>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</si>
  <si>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</si>
  <si>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</si>
  <si>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</si>
  <si>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</si>
  <si>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</si>
  <si>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</si>
  <si>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</si>
  <si>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</si>
  <si>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</si>
  <si>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</si>
  <si>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</si>
  <si>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</si>
  <si>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</si>
  <si>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</si>
  <si>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</si>
  <si>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</si>
  <si>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</si>
  <si>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</si>
  <si>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</si>
  <si>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</si>
  <si>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</si>
  <si>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</si>
  <si>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</si>
  <si>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</si>
  <si>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</si>
  <si>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</si>
  <si>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</si>
  <si>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</si>
  <si>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</si>
  <si>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</si>
  <si>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</si>
  <si>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</si>
  <si>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</si>
  <si>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</si>
  <si>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</si>
  <si>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</si>
  <si>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</si>
  <si>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</si>
  <si>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</si>
  <si>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</si>
  <si>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</si>
  <si>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</si>
  <si>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</si>
  <si>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</si>
  <si>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</si>
  <si>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</si>
  <si>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</si>
  <si>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</si>
  <si>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SARAPIQUI / PUERTO VIEJO</t>
  </si>
  <si>
    <t>HEREDIA / SARAPIQUI / LA VIRGEN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</si>
  <si>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</si>
  <si>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</si>
  <si>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</si>
  <si>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</si>
  <si>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</si>
  <si>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</si>
  <si>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</si>
  <si>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</si>
  <si>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</si>
  <si>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</si>
  <si>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</si>
  <si>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</si>
  <si>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</si>
  <si>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</si>
  <si>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</si>
  <si>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</si>
  <si>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</si>
  <si>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</si>
  <si>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</si>
  <si>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</si>
  <si>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</si>
  <si>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</si>
  <si>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</si>
  <si>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</si>
  <si>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</si>
  <si>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</si>
  <si>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</si>
  <si>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</si>
  <si>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</si>
  <si>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</si>
  <si>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</si>
  <si>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</si>
  <si>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</si>
  <si>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</si>
  <si>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</si>
  <si>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</si>
  <si>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</si>
  <si>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TRONADORA</t>
  </si>
  <si>
    <t>GUANACASTE / TILARAN / SANTA ROSA</t>
  </si>
  <si>
    <t>GUANACASTE / TILARAN / LIBANO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</si>
  <si>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</si>
  <si>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</si>
  <si>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</si>
  <si>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</si>
  <si>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</si>
  <si>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</si>
  <si>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</si>
  <si>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</si>
  <si>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</si>
  <si>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</si>
  <si>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</si>
  <si>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SANTA ELENA</t>
  </si>
  <si>
    <t>GUANACASTE / HOJANCHA / HOJANCHA</t>
  </si>
  <si>
    <t>GUANACASTE / HOJANCHA / MONTE ROMO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</si>
  <si>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</si>
  <si>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</si>
  <si>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</si>
  <si>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</si>
  <si>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</si>
  <si>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</si>
  <si>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</si>
  <si>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</si>
  <si>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</si>
  <si>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</si>
  <si>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</si>
  <si>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</si>
  <si>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</si>
  <si>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</si>
  <si>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</si>
  <si>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</si>
  <si>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</si>
  <si>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</si>
  <si>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</si>
  <si>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</si>
  <si>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</si>
  <si>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</si>
  <si>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</si>
  <si>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</si>
  <si>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</si>
  <si>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</si>
  <si>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</si>
  <si>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</si>
  <si>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</si>
  <si>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</si>
  <si>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</si>
  <si>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</si>
  <si>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</si>
  <si>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</si>
  <si>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</si>
  <si>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</si>
  <si>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</si>
  <si>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</si>
  <si>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</si>
  <si>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</si>
  <si>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GOLFITO / GOLFITO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</si>
  <si>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</si>
  <si>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</si>
  <si>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</si>
  <si>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</si>
  <si>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</si>
  <si>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</si>
  <si>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</si>
  <si>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</si>
  <si>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</si>
  <si>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</si>
  <si>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</si>
  <si>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</si>
  <si>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</si>
  <si>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</si>
  <si>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</si>
  <si>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</si>
  <si>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</si>
  <si>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</si>
  <si>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</si>
  <si>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ROXANA</t>
  </si>
  <si>
    <t>LIMON / POCOCI / CARIARI</t>
  </si>
  <si>
    <t>LIMON / POCOCI / COLORADO</t>
  </si>
  <si>
    <t>LIMON / SIQUIRRES / SIQUIRRES</t>
  </si>
  <si>
    <t>LIMON / SIQUIRRES / PACUARITO</t>
  </si>
  <si>
    <t>LIMON / SIQUIRRES / FLORIDA</t>
  </si>
  <si>
    <t>LIMON / SIQUIRRES / GERMANIA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</si>
  <si>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</si>
  <si>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</si>
  <si>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</si>
  <si>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</si>
  <si>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</si>
  <si>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</si>
  <si>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</si>
  <si>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</si>
  <si>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</si>
  <si>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</si>
  <si>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</si>
  <si>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</si>
  <si>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</si>
  <si>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</si>
  <si>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Plan Nacional (o equivalente)</t>
  </si>
  <si>
    <t>ESTUDIANTES EXTRANJEROS, REFUGIADOS Y SOLICITANTES DE ASILO</t>
  </si>
  <si>
    <t>SEGÚN PAÍS/CONTINENTE, EDUCACIÓN CONVENCIONAL (Plan de Estudios Modular)</t>
  </si>
  <si>
    <t>País / Continente</t>
  </si>
  <si>
    <t>Extranjeros
(Nacionalidad)</t>
  </si>
  <si>
    <t>MATRÍCULA INICIAL TOTAL DEL IPEC</t>
  </si>
  <si>
    <t>IPEC-Plan Modular</t>
  </si>
  <si>
    <t>Personal-IPEC</t>
  </si>
  <si>
    <t>PERSONAL TOTAL DEL IPEC</t>
  </si>
  <si>
    <t>TOTAL-IPEC</t>
  </si>
  <si>
    <t>Docentes-IPEC</t>
  </si>
  <si>
    <t>4826</t>
  </si>
  <si>
    <t>IPEC DE SAN JOSÉ</t>
  </si>
  <si>
    <t>4830</t>
  </si>
  <si>
    <t>IPEC 15 DE SETIEMBRE</t>
  </si>
  <si>
    <t>IPEC 15 SETIEMBRE-BARRIO CORDOBA</t>
  </si>
  <si>
    <t>IPEC 15 SETIEMBRE-CIUDADELA 15 SETIEMBRE</t>
  </si>
  <si>
    <t>4845</t>
  </si>
  <si>
    <t>IPEC POÁS</t>
  </si>
  <si>
    <t>4847</t>
  </si>
  <si>
    <t>IPEC MARÍA PACHECO</t>
  </si>
  <si>
    <t>4856</t>
  </si>
  <si>
    <t>IPEC ARABELLA JIMÉNEZ DE VOLIO</t>
  </si>
  <si>
    <t>4863</t>
  </si>
  <si>
    <t>IPEC SANTA BÁRBARA</t>
  </si>
  <si>
    <t>00006</t>
  </si>
  <si>
    <t>00249</t>
  </si>
  <si>
    <t>00258</t>
  </si>
  <si>
    <t>00256</t>
  </si>
  <si>
    <t>4864</t>
  </si>
  <si>
    <t>IPEC SANTO DOMINGO</t>
  </si>
  <si>
    <t>IPEC SANTO DOMINGO-JUVENIL ZURQUI</t>
  </si>
  <si>
    <t>00290</t>
  </si>
  <si>
    <t>4866</t>
  </si>
  <si>
    <t>IPEC BARVA</t>
  </si>
  <si>
    <t>IPEC BARVA-SAN RAFAEL</t>
  </si>
  <si>
    <t>4870</t>
  </si>
  <si>
    <t>IPEC LIBERIA</t>
  </si>
  <si>
    <t>IPEC LIBERIA-CAI CALLE REAL</t>
  </si>
  <si>
    <t>IPEC LIBERIA-GUAYABO</t>
  </si>
  <si>
    <t>4876</t>
  </si>
  <si>
    <t>IPEC CAÑAS</t>
  </si>
  <si>
    <t>IPEC CAÑAS-LAJAS</t>
  </si>
  <si>
    <t>IPEC CAÑAS-SAN MIGUEL</t>
  </si>
  <si>
    <t>00171</t>
  </si>
  <si>
    <t>4879</t>
  </si>
  <si>
    <t>IPEC PUNTARENAS</t>
  </si>
  <si>
    <t>IPEC PUNTARENAS-JIRETH</t>
  </si>
  <si>
    <t>00214</t>
  </si>
  <si>
    <t>IPEC PUNTARENAS-KENNEDY</t>
  </si>
  <si>
    <t>00212</t>
  </si>
  <si>
    <t>4887</t>
  </si>
  <si>
    <t>IPEC AGUA BUENA</t>
  </si>
  <si>
    <t>IPEC AGUA BUENA-LA LUCHA</t>
  </si>
  <si>
    <t>00028</t>
  </si>
  <si>
    <t>IPEC DE SAN JOSE</t>
  </si>
  <si>
    <t>IPEC 15 SETIEMBRE-CONCEPCION DE ALAJUELITA</t>
  </si>
  <si>
    <t>IPEC POAS</t>
  </si>
  <si>
    <t>IPEC MARIA PACHECO</t>
  </si>
  <si>
    <t>IPEC MARIA PACHECO-CENTRO DIURNO III EDAD</t>
  </si>
  <si>
    <t>IPEC ARABELLA JIMENEZ DE VOLIO</t>
  </si>
  <si>
    <t>IPEC ARABELLA JIMENEZ DE VOLIO-CAI JORGE DEBRAVO</t>
  </si>
  <si>
    <t>IPEC ARABELLA JIMENEZ DE VOLIO-SAN FRANCISCO</t>
  </si>
  <si>
    <t>IPEC SANTA BARBARA</t>
  </si>
  <si>
    <t>IPEC SANTA BARBARA-BELEN</t>
  </si>
  <si>
    <t>IPEC SANTA BARBARA-SAN JOAQUIN DE FLORES</t>
  </si>
  <si>
    <t>IPEC SANTA BARBARA-SANTA BARBARA</t>
  </si>
  <si>
    <t>IPEC BARVA-CORAZON DE JESUS</t>
  </si>
  <si>
    <t>IPEC BARVA-CUBUJUQUI</t>
  </si>
  <si>
    <t>IPEC BARVA-FATIMA</t>
  </si>
  <si>
    <t>IPEC BARVA-GETSEMANI</t>
  </si>
  <si>
    <t>JEANNETTE PALACIOS REYES</t>
  </si>
  <si>
    <t>ipec.sanjose@mep.go.cr</t>
  </si>
  <si>
    <t>CONTIGUO A LA ESCUELA COSTA RICA</t>
  </si>
  <si>
    <t>ipec.mariapacheco@mep.go.cr</t>
  </si>
  <si>
    <t>JAIME HERNANDEZ CERDAS</t>
  </si>
  <si>
    <t>ipec.arabelajimenez@mep.go.cr</t>
  </si>
  <si>
    <t>MELIZA UGALDE VILLALOBOS</t>
  </si>
  <si>
    <t>ipec.santabarbara@mep.go.cr</t>
  </si>
  <si>
    <t>BARVA CENTRO</t>
  </si>
  <si>
    <t>MARLENE ZAMORA VILLALOBOS</t>
  </si>
  <si>
    <t>ipec.barva@mep.go.cr</t>
  </si>
  <si>
    <t>DE LA IGLESIA CAT. DE BARVA 400 N Y 100 NE</t>
  </si>
  <si>
    <t>QUIZARCO</t>
  </si>
  <si>
    <t>ipec.santodomingocentro@mep.go.cr</t>
  </si>
  <si>
    <t>MORACIA</t>
  </si>
  <si>
    <t>ANNY VILLARREAL CAMPOS</t>
  </si>
  <si>
    <t>ipec.liberia@mep.go.cr</t>
  </si>
  <si>
    <t>CONTIGUO A LOS CAMERINOS DE LA PLAZA, MORACIA</t>
  </si>
  <si>
    <t>ipec.canascentral@mep.go.cr</t>
  </si>
  <si>
    <t>RIOJALANDIA</t>
  </si>
  <si>
    <t>ERICK CENTENO HERRERA</t>
  </si>
  <si>
    <t>ipec.puntarenas@mep.go.cr</t>
  </si>
  <si>
    <t>AGUA BUENA</t>
  </si>
  <si>
    <t>ipec.aguabuena@mep.go.cr</t>
  </si>
  <si>
    <t>15 DE SETIEMBRE</t>
  </si>
  <si>
    <t>ipec.quincedesetiembre@mep.go.cr</t>
  </si>
  <si>
    <t>DE LA ESC 15 SET 150 M S, FRENTE A LA IGLESIA</t>
  </si>
  <si>
    <t>ipec.poas@mep.go.cr</t>
  </si>
  <si>
    <t>COLEGIO CTP SABALITO</t>
  </si>
  <si>
    <t>BARRIO CORDABA</t>
  </si>
  <si>
    <t>CLUB DE LEONES</t>
  </si>
  <si>
    <t>COLONIA 15 DE SETIEMBRE</t>
  </si>
  <si>
    <t>DE LA ESC. 15 DE SET 50MTS AL SUR</t>
  </si>
  <si>
    <t>INSTALACIONES DE LA IGLESIA CATOLICA</t>
  </si>
  <si>
    <t>SALON COMUNAL BARRIO FATIMA, DE LA ESC. 100 E</t>
  </si>
  <si>
    <t>DEL PALI 150 O EDIFICIO TERRACOTA-BEIGE MANOD</t>
  </si>
  <si>
    <t>DE LA U.FIDELITAS 300 OE 100N Y 300 OE</t>
  </si>
  <si>
    <t>SALON MULTIUSOS BAJO DE LOS MOLINOS Y GETSEMA</t>
  </si>
  <si>
    <t>ESCUELA DE SAN MIGUEL</t>
  </si>
  <si>
    <t>SAN RAFAEL CENTRO</t>
  </si>
  <si>
    <t>DEL PARQUE DE SN RAFAEL 700 SUR</t>
  </si>
  <si>
    <t>ESCUELA CIUDADELA KENNEDY</t>
  </si>
  <si>
    <t>JIRETH</t>
  </si>
  <si>
    <t>CASA DE LA CULTURA</t>
  </si>
  <si>
    <t>BIBLIOTECA SANTA BARBARA CENTRO</t>
  </si>
  <si>
    <t>ASOCIACION DE DESARROLLO Y SALON COMUNAL</t>
  </si>
  <si>
    <t>CENTRO PENITENCIARIO CAI-ZURQUI</t>
  </si>
  <si>
    <t>BARRIO ACOSTA</t>
  </si>
  <si>
    <t>125M SUR DE LA FUENTE DE LA LIBERTAD</t>
  </si>
  <si>
    <t>LA ARENA</t>
  </si>
  <si>
    <t>BARRIO SANTA LUCIA 2KM AL SUR ESTE</t>
  </si>
  <si>
    <t>GUABAYO</t>
  </si>
  <si>
    <t>GUABAYO DE BAGACES GUANACASTE</t>
  </si>
  <si>
    <t>COCORI,CARTAGO</t>
  </si>
  <si>
    <t>Teléfono 1:</t>
  </si>
  <si>
    <t>Teléfono 2:</t>
  </si>
  <si>
    <t>Total-IPEC</t>
  </si>
  <si>
    <t>PERSONAL TOTAL DEL IPEC, SEGÚN TIPO DE CARGO</t>
  </si>
  <si>
    <t>PERSONAL DOCENTE DEL IPEC, POR GRUPO PROFESIONAL</t>
  </si>
  <si>
    <t>Ubicacion1</t>
  </si>
  <si>
    <t>BARRIO MEXICO</t>
  </si>
  <si>
    <t>URBANIZACION MONTENEGRO</t>
  </si>
  <si>
    <t>LOS ANGELES</t>
  </si>
  <si>
    <t>SANTA BARBARA</t>
  </si>
  <si>
    <t>CONCEPCION ABAJO</t>
  </si>
  <si>
    <t>CORAZON DE JESUS</t>
  </si>
  <si>
    <t>CUBUJUQUI</t>
  </si>
  <si>
    <t>GETSEMANI</t>
  </si>
  <si>
    <t>COCORI</t>
  </si>
  <si>
    <t>AUREA CORELLA GONZALEZ</t>
  </si>
  <si>
    <t>800 METROS AL NORTE DE LA IGLESIA CATOLICA</t>
  </si>
  <si>
    <t>HEILYN MARIA ELIZONDO SOLANO</t>
  </si>
  <si>
    <t>DETRAS DEL LICEO MIGUEL ARAYA VENEGAS</t>
  </si>
  <si>
    <t>CONTIGUO A KINDER DE RIOJALANDIA</t>
  </si>
  <si>
    <t>ALVARO BENAVIDES ACOSTA</t>
  </si>
  <si>
    <t>4,5 KM DE LA DOS PINOS</t>
  </si>
  <si>
    <t>200 M NORTE IGLESIA DE AGUA CALIENTE</t>
  </si>
  <si>
    <t>IPEC LIBERIA-SANTA CECILIA</t>
  </si>
  <si>
    <t>00310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</si>
  <si>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</si>
  <si>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</si>
  <si>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</si>
  <si>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</si>
  <si>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</si>
  <si>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</si>
  <si>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</si>
  <si>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</si>
  <si>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</si>
  <si>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</si>
  <si>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</si>
  <si>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</si>
  <si>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</si>
  <si>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</si>
  <si>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</si>
  <si>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</si>
  <si>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</si>
  <si>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</si>
  <si>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</si>
  <si>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</si>
  <si>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</si>
  <si>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</si>
  <si>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</si>
  <si>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</si>
  <si>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</si>
  <si>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</si>
  <si>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</si>
  <si>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</si>
  <si>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</si>
  <si>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</si>
  <si>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</si>
  <si>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</si>
  <si>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</si>
  <si>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</si>
  <si>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</si>
  <si>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</si>
  <si>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</si>
  <si>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</si>
  <si>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</si>
  <si>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</si>
  <si>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</si>
  <si>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</si>
  <si>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</si>
  <si>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</si>
  <si>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</si>
  <si>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</si>
  <si>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</si>
  <si>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</si>
  <si>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</si>
  <si>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</si>
  <si>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</si>
  <si>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</si>
  <si>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</si>
  <si>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</si>
  <si>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</si>
  <si>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</si>
  <si>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</si>
  <si>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</si>
  <si>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</si>
  <si>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</si>
  <si>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</si>
  <si>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</si>
  <si>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</si>
  <si>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</si>
  <si>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EL CURSO LECTIVO 2024, EDUCACIÓN CONVENCIONAL (Plan de Estudios Modular)</t>
  </si>
  <si>
    <t>PCD</t>
  </si>
  <si>
    <t>CUADRO 10</t>
  </si>
  <si>
    <t>Adaptaciones</t>
  </si>
  <si>
    <t>Servicios</t>
  </si>
  <si>
    <t>Servicio de Biblioteca</t>
  </si>
  <si>
    <t>Planes de Gestión de Riesgos</t>
  </si>
  <si>
    <t>Comité para la Gestión del Riesgo</t>
  </si>
  <si>
    <t>Servicio de Internet</t>
  </si>
  <si>
    <t>Página WEB</t>
  </si>
  <si>
    <t>Sala de Lactancia</t>
  </si>
  <si>
    <t>Tiene Sala de Lactancia</t>
  </si>
  <si>
    <t>¿La sala de lactancia cuenta con las condiciones establecidas en el artículo 4*?</t>
  </si>
  <si>
    <t>No tiene Sala de Lactancia</t>
  </si>
  <si>
    <t>3.1</t>
  </si>
  <si>
    <t>Falta de presupuesto</t>
  </si>
  <si>
    <t>Falta de infraestructura</t>
  </si>
  <si>
    <t>No es necesario por la cantidad de mujeres que asisten a la institución</t>
  </si>
  <si>
    <t>Desconocimiento de la normativa jurídica **</t>
  </si>
  <si>
    <t>Se abastece de agua por</t>
  </si>
  <si>
    <t>Tubería dentro del Centro Educativo</t>
  </si>
  <si>
    <t>Tubería fuera del Centro Educativo, pero dentro del lote o edificio</t>
  </si>
  <si>
    <t>Tubería fuera del lote o edificio</t>
  </si>
  <si>
    <t>No tiene por tubería</t>
  </si>
  <si>
    <t>El Agua proviene de</t>
  </si>
  <si>
    <t>Acueducto Rural o Comunal (ASADAS o CAAR)</t>
  </si>
  <si>
    <t>Acueducto Municipal</t>
  </si>
  <si>
    <t>Acueducto A y A</t>
  </si>
  <si>
    <t>Acueducto de una Empresa o Cooperativa</t>
  </si>
  <si>
    <t>Pozo con tanque elevado</t>
  </si>
  <si>
    <t>Pozo sin sistema de extracción de agua</t>
  </si>
  <si>
    <t>Río, quebrada o naciente</t>
  </si>
  <si>
    <t>Lluvia u otro</t>
  </si>
  <si>
    <t>Servicios Sanitarios están conectados a</t>
  </si>
  <si>
    <t>Alcantarilla o Cloaca</t>
  </si>
  <si>
    <t>Tanque Séptico</t>
  </si>
  <si>
    <t>Tanque Séptico con tratamiento (fosa biológica)</t>
  </si>
  <si>
    <t>Tiene salida directa a acequia, zanja, río o estero</t>
  </si>
  <si>
    <t>Es de hueco, pozo negro o letrina</t>
  </si>
  <si>
    <t>Luz eléctrica</t>
  </si>
  <si>
    <t>ICE o CNFL</t>
  </si>
  <si>
    <t>ESPH o JASEC</t>
  </si>
  <si>
    <t>Cooperativa</t>
  </si>
  <si>
    <t>Panel Solar</t>
  </si>
  <si>
    <t>Planta privada</t>
  </si>
  <si>
    <t>No hay luz eléctrica</t>
  </si>
  <si>
    <t>Comparte el edificio</t>
  </si>
  <si>
    <t>Observaciones</t>
  </si>
  <si>
    <t>CUADRO 11</t>
  </si>
  <si>
    <t>En buen
estado</t>
  </si>
  <si>
    <t>Sala para Lactancia</t>
  </si>
  <si>
    <t>ESPACIO FISICO, IPEC</t>
  </si>
  <si>
    <t>Computadora Portátil</t>
  </si>
  <si>
    <t>Conectadas a Internet</t>
  </si>
  <si>
    <t>COMPUTADORAS EN BUEN ESTADO, IPEC</t>
  </si>
  <si>
    <t>SANITARIOS Y LAVAMANOS, IPEC</t>
  </si>
  <si>
    <t>CENSO ESCOLAR 2024 -- INFORME INICIAL</t>
  </si>
  <si>
    <t>Ubicación (Provincia/Cantón/Distrito):</t>
  </si>
  <si>
    <t>Nombre Director (a):</t>
  </si>
  <si>
    <t>Teléfono:</t>
  </si>
  <si>
    <t>Nombre Supervisor (a):</t>
  </si>
  <si>
    <t>Firma Director</t>
  </si>
  <si>
    <t>Firma Supervisor</t>
  </si>
  <si>
    <t>Sellos</t>
  </si>
  <si>
    <t>Cursos Libres</t>
  </si>
  <si>
    <t>Cuenta la institución con Sala(s) para lactancia?</t>
  </si>
  <si>
    <t>SAN RAFAEL</t>
  </si>
  <si>
    <t>400 METROS NORTE DE LA IGLESIA LA AGONIA</t>
  </si>
  <si>
    <t>MARCO ANTONIO GUTIERREZ DELGAD</t>
  </si>
  <si>
    <t>200 M SUR DE LA BASILICA DE NTRA SRA DE ANG</t>
  </si>
  <si>
    <t>MANUEL HERNANDEZ LOPEZ</t>
  </si>
  <si>
    <t>WAGNER JIMENEZ ZUÑIGA</t>
  </si>
  <si>
    <t>DE LA CLINICA CCSS 400 M E Y 75 M SUR</t>
  </si>
  <si>
    <t>GUILLERMO SOTO CASTILLO</t>
  </si>
  <si>
    <t>200 O. 250 N. DE LA CENTRAL TELEFONICA ICE</t>
  </si>
  <si>
    <t>RODOLFO SIBAJA SOLIS</t>
  </si>
  <si>
    <t>1 KM N. DEL PARQUE CENTRAL, CAMINO A GRECIA</t>
  </si>
  <si>
    <t>ROBLE, URBANIZACION JIRETH</t>
  </si>
  <si>
    <t>GERARDO ARTURO RAMIREZ SANCHEZ</t>
  </si>
  <si>
    <t>No aplica</t>
  </si>
  <si>
    <t>3.2</t>
  </si>
  <si>
    <t>¿Los estudiantes con Discapacidad o Condición, reciben algún Servicio de Apoyo Educativo?</t>
  </si>
  <si>
    <t>Teléfono Supervisión:</t>
  </si>
  <si>
    <t>Nombre con el que debe renombrar este archivo Excel:</t>
  </si>
  <si>
    <r>
      <t xml:space="preserve">RESPONDA LAS </t>
    </r>
    <r>
      <rPr>
        <b/>
        <u/>
        <sz val="14"/>
        <rFont val="Sagona Book"/>
        <family val="1"/>
      </rPr>
      <t>OCHO</t>
    </r>
    <r>
      <rPr>
        <b/>
        <sz val="14"/>
        <rFont val="Sagona Book"/>
        <family val="1"/>
      </rPr>
      <t xml:space="preserve"> PREGUNTAS SIGUIENTES, CONSIDERE LO RELACIONADO CON EL IPEC</t>
    </r>
  </si>
  <si>
    <r>
      <t xml:space="preserve">PT
</t>
    </r>
    <r>
      <rPr>
        <b/>
        <sz val="9"/>
        <rFont val="Sagona Book"/>
        <family val="1"/>
      </rPr>
      <t>(1-6)</t>
    </r>
  </si>
  <si>
    <r>
      <t xml:space="preserve">PAU
</t>
    </r>
    <r>
      <rPr>
        <b/>
        <sz val="9"/>
        <rFont val="Sagona Book"/>
        <family val="1"/>
      </rPr>
      <t>(1-2)</t>
    </r>
  </si>
  <si>
    <r>
      <t xml:space="preserve">MT
</t>
    </r>
    <r>
      <rPr>
        <b/>
        <sz val="9"/>
        <rFont val="Sagona Book"/>
        <family val="1"/>
      </rPr>
      <t>(1-6)</t>
    </r>
  </si>
  <si>
    <r>
      <t xml:space="preserve">MAU
</t>
    </r>
    <r>
      <rPr>
        <b/>
        <sz val="9"/>
        <rFont val="Sagona Book"/>
        <family val="1"/>
      </rPr>
      <t>(1-2)</t>
    </r>
  </si>
  <si>
    <r>
      <t xml:space="preserve">VT
</t>
    </r>
    <r>
      <rPr>
        <b/>
        <sz val="9"/>
        <rFont val="Sagona Book"/>
        <family val="1"/>
      </rPr>
      <t>(1-6)</t>
    </r>
  </si>
  <si>
    <r>
      <t xml:space="preserve">VAU
</t>
    </r>
    <r>
      <rPr>
        <b/>
        <sz val="9"/>
        <rFont val="Sagona Book"/>
        <family val="1"/>
      </rPr>
      <t>(1-2)</t>
    </r>
  </si>
  <si>
    <r>
      <t xml:space="preserve">ET
</t>
    </r>
    <r>
      <rPr>
        <b/>
        <sz val="9"/>
        <rFont val="Sagona Book"/>
        <family val="1"/>
      </rPr>
      <t>(1-4)</t>
    </r>
  </si>
  <si>
    <r>
      <t xml:space="preserve">EAU
</t>
    </r>
    <r>
      <rPr>
        <b/>
        <sz val="9"/>
        <rFont val="Sagona Book"/>
        <family val="1"/>
      </rPr>
      <t>(1-2)</t>
    </r>
  </si>
  <si>
    <r>
      <t xml:space="preserve">Administrativos
</t>
    </r>
    <r>
      <rPr>
        <i/>
        <sz val="10"/>
        <rFont val="Sagona Book"/>
        <family val="1"/>
      </rPr>
      <t>(Director, Subdirector, Asistente de Dirección, Auxiliar Administrativo)</t>
    </r>
  </si>
  <si>
    <r>
      <t xml:space="preserve">Técnicos-Docentes
</t>
    </r>
    <r>
      <rPr>
        <i/>
        <sz val="10"/>
        <rFont val="Sagona Book"/>
        <family val="1"/>
      </rPr>
      <t>(Orientador, Orientador Asistente, Bibliotecólogo)</t>
    </r>
  </si>
  <si>
    <r>
      <t xml:space="preserve">Docentes de Educación Especial
</t>
    </r>
    <r>
      <rPr>
        <i/>
        <sz val="10"/>
        <rFont val="Sagona Book"/>
        <family val="1"/>
      </rPr>
      <t>(Generalista en Educación Especial, Terapia del Lenguaje, otros)</t>
    </r>
  </si>
  <si>
    <r>
      <t xml:space="preserve">Administrativos y de Servicios
</t>
    </r>
    <r>
      <rPr>
        <i/>
        <sz val="10"/>
        <rFont val="Sagona Book"/>
        <family val="1"/>
      </rPr>
      <t>(Oficinistas, Misceláneos, Cocineras, Trabajador Social, otros)</t>
    </r>
  </si>
  <si>
    <r>
      <rPr>
        <b/>
        <sz val="14"/>
        <rFont val="Sagona Book"/>
        <family val="1"/>
      </rPr>
      <t xml:space="preserve">CONVENCIONAL (Plan de Estudios Modular), </t>
    </r>
    <r>
      <rPr>
        <b/>
        <u/>
        <sz val="14"/>
        <rFont val="Sagona Book"/>
        <family val="1"/>
      </rPr>
      <t>ESTUDIANTES ALFABETIZADOS</t>
    </r>
  </si>
  <si>
    <r>
      <t xml:space="preserve">De los estudiantes anotados en la columna (1) del Cuadro 4.1, indique los que </t>
    </r>
    <r>
      <rPr>
        <b/>
        <u/>
        <sz val="12"/>
        <rFont val="Sagona Book"/>
        <family val="1"/>
      </rPr>
      <t>SON ALFABETIZADOS</t>
    </r>
  </si>
  <si>
    <r>
      <t xml:space="preserve">III Nivel
</t>
    </r>
    <r>
      <rPr>
        <i/>
        <sz val="10"/>
        <rFont val="Sagona Book"/>
        <family val="1"/>
      </rPr>
      <t>(Académico)</t>
    </r>
  </si>
  <si>
    <r>
      <t xml:space="preserve">III Nivel
</t>
    </r>
    <r>
      <rPr>
        <i/>
        <sz val="10"/>
        <rFont val="Sagona Book"/>
        <family val="1"/>
      </rPr>
      <t>(Técnico en Nivel Medio)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</si>
  <si>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</si>
  <si>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Situación Conductual Problemática </t>
    </r>
    <r>
      <rPr>
        <b/>
        <vertAlign val="superscript"/>
        <sz val="11"/>
        <rFont val="Sagona Book"/>
        <family val="1"/>
      </rPr>
      <t>2/</t>
    </r>
  </si>
  <si>
    <r>
      <t xml:space="preserve">Trastorno Específico de Aprendizaje </t>
    </r>
    <r>
      <rPr>
        <b/>
        <vertAlign val="superscript"/>
        <sz val="11"/>
        <rFont val="Sagona Book"/>
        <family val="1"/>
      </rPr>
      <t>3/</t>
    </r>
  </si>
  <si>
    <r>
      <t>Estudiantes que tienen alguna Discapacidad o Condición</t>
    </r>
    <r>
      <rPr>
        <sz val="12"/>
        <rFont val="Sagona Book"/>
        <family val="1"/>
      </rPr>
      <t xml:space="preserve">
</t>
    </r>
    <r>
      <rPr>
        <i/>
        <sz val="12"/>
        <rFont val="Sagona Book"/>
        <family val="1"/>
      </rPr>
      <t>(Reciban o no Servicios de Apoyo Educativo)</t>
    </r>
  </si>
  <si>
    <r>
      <t xml:space="preserve">De los estudiantes anotados en la columna (1), indique los que RECIBEN algún Servicio de Apoyo Educativo
</t>
    </r>
    <r>
      <rPr>
        <sz val="12"/>
        <rFont val="Sagona Book"/>
        <family val="1"/>
      </rPr>
      <t xml:space="preserve"> </t>
    </r>
    <r>
      <rPr>
        <i/>
        <sz val="12"/>
        <rFont val="Sagona Book"/>
        <family val="1"/>
      </rPr>
      <t>(Población Atendida)</t>
    </r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</si>
  <si>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</si>
  <si>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Otro tipo  </t>
    </r>
    <r>
      <rPr>
        <b/>
        <vertAlign val="superscript"/>
        <sz val="11"/>
        <rFont val="Sagona Book"/>
        <family val="1"/>
      </rPr>
      <t>4/</t>
    </r>
  </si>
  <si>
    <r>
      <t xml:space="preserve">Motivos por los que </t>
    </r>
    <r>
      <rPr>
        <b/>
        <u val="double"/>
        <sz val="11"/>
        <color theme="0"/>
        <rFont val="Sagona Book"/>
        <family val="1"/>
      </rPr>
      <t>NO cuenta con sala para lactancia:</t>
    </r>
  </si>
  <si>
    <t>IPEC PUNTARENAS-EL PROGRESO</t>
  </si>
  <si>
    <t>00311</t>
  </si>
  <si>
    <t>EL PROGRESO</t>
  </si>
  <si>
    <t>INSTALACIONES DE LA ESCUELA EL PROGRESO (2816)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</si>
</sst>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8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sz val="11"/>
      <color theme="1"/>
      <name val="Aptos"/>
      <family val="2"/>
    </font>
    <font>
      <sz val="10"/>
      <color theme="1"/>
      <name val="Aptos"/>
      <family val="2"/>
    </font>
    <font>
      <sz val="11"/>
      <name val="Aptos"/>
      <family val="2"/>
    </font>
    <font>
      <sz val="9"/>
      <color theme="1"/>
      <name val="Aptos"/>
      <family val="2"/>
    </font>
    <font>
      <b/>
      <sz val="9"/>
      <color theme="1"/>
      <name val="Aptos"/>
      <family val="2"/>
    </font>
    <font>
      <sz val="9"/>
      <color theme="8" tint="-0.499984740745262"/>
      <name val="Aptos"/>
      <family val="2"/>
    </font>
    <font>
      <sz val="11"/>
      <color theme="3"/>
      <name val="Aptos"/>
      <family val="2"/>
    </font>
    <font>
      <sz val="10"/>
      <color rgb="FFFF0000"/>
      <name val="Calibri"/>
      <family val="2"/>
      <scheme val="minor"/>
    </font>
    <font>
      <sz val="11"/>
      <color rgb="FFFF0000"/>
      <name val="Sagona Book"/>
      <family val="1"/>
    </font>
    <font>
      <b/>
      <sz val="14"/>
      <color theme="1"/>
      <name val="Sagona Book"/>
      <family val="1"/>
    </font>
    <font>
      <sz val="11"/>
      <color theme="1"/>
      <name val="Sagona Book"/>
      <family val="1"/>
    </font>
    <font>
      <b/>
      <i/>
      <sz val="10"/>
      <name val="Sagona Book"/>
      <family val="1"/>
    </font>
    <font>
      <b/>
      <sz val="12"/>
      <name val="Sagona Book"/>
      <family val="1"/>
    </font>
    <font>
      <b/>
      <sz val="11"/>
      <name val="Sagona Book"/>
      <family val="1"/>
    </font>
    <font>
      <b/>
      <sz val="14"/>
      <name val="Sagona Book"/>
      <family val="1"/>
    </font>
    <font>
      <b/>
      <i/>
      <sz val="14"/>
      <name val="Sagona Book"/>
      <family val="1"/>
    </font>
    <font>
      <b/>
      <sz val="11"/>
      <color theme="1"/>
      <name val="Sagona Book"/>
      <family val="1"/>
    </font>
    <font>
      <sz val="10"/>
      <name val="Sagona Book"/>
      <family val="1"/>
    </font>
    <font>
      <sz val="11"/>
      <name val="Sagona Book"/>
      <family val="1"/>
    </font>
    <font>
      <b/>
      <i/>
      <sz val="11"/>
      <color rgb="FFFF0000"/>
      <name val="Sagona Book"/>
      <family val="1"/>
    </font>
    <font>
      <i/>
      <sz val="11"/>
      <name val="Sagona Book"/>
      <family val="1"/>
    </font>
    <font>
      <b/>
      <sz val="11"/>
      <color rgb="FFFF0000"/>
      <name val="Sagona Book"/>
      <family val="1"/>
    </font>
    <font>
      <b/>
      <sz val="12"/>
      <color theme="1"/>
      <name val="Sagona Book"/>
      <family val="1"/>
    </font>
    <font>
      <sz val="10"/>
      <color theme="1"/>
      <name val="Sagona Book"/>
      <family val="1"/>
    </font>
    <font>
      <b/>
      <sz val="10"/>
      <color theme="1"/>
      <name val="Sagona Book"/>
      <family val="1"/>
    </font>
    <font>
      <sz val="10"/>
      <color rgb="FFFF0000"/>
      <name val="Sagona Book"/>
      <family val="1"/>
    </font>
    <font>
      <b/>
      <i/>
      <sz val="11"/>
      <color theme="1"/>
      <name val="Sagona Book"/>
      <family val="1"/>
    </font>
    <font>
      <sz val="11"/>
      <color rgb="FF3366FF"/>
      <name val="Sagona Book"/>
      <family val="1"/>
    </font>
    <font>
      <b/>
      <u/>
      <sz val="14"/>
      <name val="Sagona Book"/>
      <family val="1"/>
    </font>
    <font>
      <b/>
      <sz val="12"/>
      <color rgb="FFFF0000"/>
      <name val="Sagona Book"/>
      <family val="1"/>
    </font>
    <font>
      <sz val="12"/>
      <name val="Sagona Book"/>
      <family val="1"/>
    </font>
    <font>
      <b/>
      <i/>
      <sz val="11"/>
      <color rgb="FF3366FF"/>
      <name val="Sagona Book"/>
      <family val="1"/>
    </font>
    <font>
      <i/>
      <sz val="11"/>
      <color rgb="FF002060"/>
      <name val="Sagona Book"/>
      <family val="1"/>
    </font>
    <font>
      <b/>
      <i/>
      <sz val="10"/>
      <color rgb="FFFF0000"/>
      <name val="Sagona Book"/>
      <family val="1"/>
    </font>
    <font>
      <b/>
      <sz val="14"/>
      <color rgb="FFFF0000"/>
      <name val="Sagona Book"/>
      <family val="1"/>
    </font>
    <font>
      <b/>
      <sz val="9"/>
      <name val="Sagona Book"/>
      <family val="1"/>
    </font>
    <font>
      <b/>
      <i/>
      <sz val="12"/>
      <color theme="1"/>
      <name val="Sagona Book"/>
      <family val="1"/>
    </font>
    <font>
      <b/>
      <i/>
      <sz val="12"/>
      <color rgb="FFFF0000"/>
      <name val="Sagona Book"/>
      <family val="1"/>
    </font>
    <font>
      <b/>
      <sz val="10"/>
      <name val="Sagona Book"/>
      <family val="1"/>
    </font>
    <font>
      <sz val="12"/>
      <color theme="1"/>
      <name val="Sagona Book"/>
      <family val="1"/>
    </font>
    <font>
      <b/>
      <sz val="12"/>
      <color rgb="FFC00000"/>
      <name val="Sagona Book"/>
      <family val="1"/>
    </font>
    <font>
      <b/>
      <i/>
      <sz val="11"/>
      <name val="Sagona Book"/>
      <family val="1"/>
    </font>
    <font>
      <b/>
      <i/>
      <sz val="11"/>
      <color rgb="FF00B050"/>
      <name val="Sagona Book"/>
      <family val="1"/>
    </font>
    <font>
      <b/>
      <i/>
      <sz val="12"/>
      <color rgb="FFC00000"/>
      <name val="Sagona Book"/>
      <family val="1"/>
    </font>
    <font>
      <i/>
      <sz val="12"/>
      <color theme="1"/>
      <name val="Sagona Book"/>
      <family val="1"/>
    </font>
    <font>
      <b/>
      <i/>
      <sz val="12"/>
      <color rgb="FF00B050"/>
      <name val="Sagona Book"/>
      <family val="1"/>
    </font>
    <font>
      <b/>
      <i/>
      <sz val="12"/>
      <name val="Sagona Book"/>
      <family val="1"/>
    </font>
    <font>
      <i/>
      <sz val="10"/>
      <name val="Sagona Book"/>
      <family val="1"/>
    </font>
    <font>
      <i/>
      <sz val="10.5"/>
      <name val="Sagona Book"/>
      <family val="1"/>
    </font>
    <font>
      <b/>
      <u/>
      <sz val="12"/>
      <name val="Sagona Book"/>
      <family val="1"/>
    </font>
    <font>
      <b/>
      <vertAlign val="superscript"/>
      <sz val="11"/>
      <name val="Sagona Book"/>
      <family val="1"/>
    </font>
    <font>
      <b/>
      <sz val="11"/>
      <color rgb="FF008000"/>
      <name val="Sagona Book"/>
      <family val="1"/>
    </font>
    <font>
      <b/>
      <i/>
      <sz val="14"/>
      <color rgb="FFFF0000"/>
      <name val="Sagona Book"/>
      <family val="1"/>
    </font>
    <font>
      <b/>
      <i/>
      <sz val="12"/>
      <color rgb="FF008000"/>
      <name val="Sagona Book"/>
      <family val="1"/>
    </font>
    <font>
      <b/>
      <i/>
      <sz val="14"/>
      <color rgb="FF7030A0"/>
      <name val="Sagona Book"/>
      <family val="1"/>
    </font>
    <font>
      <b/>
      <sz val="14"/>
      <color theme="9" tint="-0.499984740745262"/>
      <name val="Sagona Book"/>
      <family val="1"/>
    </font>
    <font>
      <i/>
      <sz val="12"/>
      <name val="Sagona Book"/>
      <family val="1"/>
    </font>
    <font>
      <b/>
      <sz val="11"/>
      <color rgb="FF7030A0"/>
      <name val="Sagona Book"/>
      <family val="1"/>
    </font>
    <font>
      <sz val="11"/>
      <color rgb="FF7030A0"/>
      <name val="Sagona Book"/>
      <family val="1"/>
    </font>
    <font>
      <b/>
      <i/>
      <sz val="12"/>
      <color rgb="FF7030A0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sz val="13"/>
      <name val="Sagona Book"/>
      <family val="1"/>
    </font>
    <font>
      <b/>
      <sz val="14"/>
      <color theme="3"/>
      <name val="Sagona Book"/>
      <family val="1"/>
    </font>
    <font>
      <b/>
      <sz val="10"/>
      <color theme="3"/>
      <name val="Sagona Book"/>
      <family val="1"/>
    </font>
    <font>
      <i/>
      <sz val="24"/>
      <name val="Sagona Book"/>
      <family val="1"/>
    </font>
    <font>
      <b/>
      <i/>
      <sz val="24"/>
      <color theme="1"/>
      <name val="Sagona Book"/>
      <family val="1"/>
    </font>
    <font>
      <i/>
      <sz val="22"/>
      <name val="Sagona Book"/>
      <family val="1"/>
    </font>
    <font>
      <b/>
      <sz val="11"/>
      <color rgb="FF0060A8"/>
      <name val="Sagona Book"/>
      <family val="1"/>
    </font>
    <font>
      <b/>
      <sz val="24"/>
      <color theme="1"/>
      <name val="Sagona Book"/>
      <family val="1"/>
    </font>
    <font>
      <sz val="11"/>
      <color rgb="FF0060A8"/>
      <name val="Sagona Book"/>
      <family val="1"/>
    </font>
    <font>
      <b/>
      <sz val="20"/>
      <name val="Sagona Book"/>
      <family val="1"/>
    </font>
    <font>
      <sz val="14"/>
      <color rgb="FF0060A8"/>
      <name val="Sagona Book"/>
      <family val="1"/>
    </font>
    <font>
      <b/>
      <sz val="20"/>
      <color theme="1"/>
      <name val="Sagona Book"/>
      <family val="1"/>
    </font>
    <font>
      <b/>
      <sz val="9"/>
      <color rgb="FFFF0000"/>
      <name val="Sagona Book"/>
      <family val="1"/>
    </font>
    <font>
      <b/>
      <sz val="10"/>
      <color rgb="FF3366FF"/>
      <name val="Sagona Book"/>
      <family val="1"/>
    </font>
    <font>
      <i/>
      <sz val="11"/>
      <color theme="0"/>
      <name val="Sagona Book"/>
      <family val="1"/>
    </font>
    <font>
      <b/>
      <sz val="12"/>
      <color theme="0"/>
      <name val="Sagona Book"/>
      <family val="1"/>
    </font>
    <font>
      <b/>
      <sz val="11"/>
      <color theme="0"/>
      <name val="Sagona Book"/>
      <family val="1"/>
    </font>
    <font>
      <b/>
      <u val="double"/>
      <sz val="11"/>
      <color theme="0"/>
      <name val="Sagona Book"/>
      <family val="1"/>
    </font>
    <font>
      <sz val="11"/>
      <color theme="0"/>
      <name val="Sagona Book"/>
      <family val="1"/>
    </font>
    <font>
      <i/>
      <sz val="11"/>
      <color rgb="FFC00000"/>
      <name val="Sagona Book"/>
      <family val="1"/>
    </font>
    <font>
      <sz val="10"/>
      <color rgb="FFFF0000"/>
      <name val="Aptos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20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 style="dotted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 style="thick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tted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slantDashDot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slantDashDot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/>
      <right/>
      <top style="dotted">
        <color indexed="64"/>
      </top>
      <bottom style="slantDashDot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 style="dotted">
        <color auto="1"/>
      </bottom>
      <diagonal/>
    </border>
    <border>
      <left style="medium">
        <color auto="1"/>
      </left>
      <right/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/>
      <right/>
      <top style="slantDashDot">
        <color indexed="64"/>
      </top>
      <bottom style="dotted">
        <color auto="1"/>
      </bottom>
      <diagonal/>
    </border>
    <border>
      <left style="dotted">
        <color auto="1"/>
      </left>
      <right/>
      <top style="slantDashDot">
        <color indexed="64"/>
      </top>
      <bottom style="dotted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 style="hair">
        <color indexed="64"/>
      </top>
      <bottom style="dotted">
        <color auto="1"/>
      </bottom>
      <diagonal/>
    </border>
    <border>
      <left/>
      <right/>
      <top style="mediumDashDot">
        <color auto="1"/>
      </top>
      <bottom style="thick">
        <color auto="1"/>
      </bottom>
      <diagonal/>
    </border>
    <border>
      <left/>
      <right style="thick">
        <color indexed="64"/>
      </right>
      <top style="mediumDashDot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mediumDashDot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auto="1"/>
      </left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/>
      <top style="dashDotDot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663">
    <xf numFmtId="0" fontId="0" fillId="0" borderId="0" xfId="0"/>
    <xf numFmtId="0" fontId="3" fillId="0" borderId="0" xfId="0" applyFont="1" applyAlignment="1">
      <alignment horizontal="center"/>
    </xf>
    <xf numFmtId="1" fontId="4" fillId="0" borderId="0" xfId="0" applyNumberFormat="1" applyFont="1"/>
    <xf numFmtId="1" fontId="4" fillId="3" borderId="0" xfId="0" applyNumberFormat="1" applyFont="1" applyFill="1"/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9" fillId="0" borderId="0" xfId="0" applyFont="1"/>
    <xf numFmtId="0" fontId="8" fillId="0" borderId="0" xfId="0" applyFont="1"/>
    <xf numFmtId="1" fontId="5" fillId="0" borderId="1" xfId="0" applyNumberFormat="1" applyFont="1" applyBorder="1"/>
    <xf numFmtId="1" fontId="5" fillId="0" borderId="0" xfId="0" quotePrefix="1" applyNumberFormat="1" applyFont="1"/>
    <xf numFmtId="1" fontId="7" fillId="0" borderId="0" xfId="0" applyNumberFormat="1" applyFont="1"/>
    <xf numFmtId="1" fontId="7" fillId="0" borderId="0" xfId="0" quotePrefix="1" applyNumberFormat="1" applyFont="1"/>
    <xf numFmtId="0" fontId="7" fillId="0" borderId="0" xfId="0" applyFont="1"/>
    <xf numFmtId="1" fontId="7" fillId="0" borderId="1" xfId="0" applyNumberFormat="1" applyFont="1" applyBorder="1"/>
    <xf numFmtId="1" fontId="7" fillId="0" borderId="12" xfId="0" applyNumberFormat="1" applyFont="1" applyBorder="1"/>
    <xf numFmtId="1" fontId="7" fillId="0" borderId="2" xfId="0" applyNumberFormat="1" applyFont="1" applyBorder="1"/>
    <xf numFmtId="49" fontId="7" fillId="0" borderId="12" xfId="0" applyNumberFormat="1" applyFont="1" applyBorder="1"/>
    <xf numFmtId="49" fontId="7" fillId="0" borderId="2" xfId="0" applyNumberFormat="1" applyFont="1" applyBorder="1"/>
    <xf numFmtId="49" fontId="7" fillId="0" borderId="0" xfId="0" applyNumberFormat="1" applyFont="1"/>
    <xf numFmtId="1" fontId="11" fillId="0" borderId="0" xfId="0" applyNumberFormat="1" applyFont="1"/>
    <xf numFmtId="1" fontId="5" fillId="4" borderId="0" xfId="0" applyNumberFormat="1" applyFont="1" applyFill="1"/>
    <xf numFmtId="49" fontId="11" fillId="0" borderId="0" xfId="0" applyNumberFormat="1" applyFont="1"/>
    <xf numFmtId="1" fontId="11" fillId="0" borderId="12" xfId="0" applyNumberFormat="1" applyFont="1" applyBorder="1"/>
    <xf numFmtId="49" fontId="11" fillId="0" borderId="2" xfId="0" applyNumberFormat="1" applyFont="1" applyBorder="1"/>
    <xf numFmtId="1" fontId="11" fillId="0" borderId="0" xfId="0" quotePrefix="1" applyNumberFormat="1" applyFont="1"/>
    <xf numFmtId="1" fontId="3" fillId="0" borderId="0" xfId="0" applyNumberFormat="1" applyFont="1"/>
    <xf numFmtId="0" fontId="12" fillId="5" borderId="185" xfId="0" applyFont="1" applyFill="1" applyBorder="1"/>
    <xf numFmtId="0" fontId="12" fillId="5" borderId="185" xfId="0" quotePrefix="1" applyFont="1" applyFill="1" applyBorder="1"/>
    <xf numFmtId="0" fontId="8" fillId="5" borderId="0" xfId="0" applyFont="1" applyFill="1"/>
    <xf numFmtId="0" fontId="10" fillId="6" borderId="0" xfId="0" applyFont="1" applyFill="1"/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 indent="8"/>
      <protection hidden="1"/>
    </xf>
    <xf numFmtId="0" fontId="19" fillId="0" borderId="0" xfId="0" applyFont="1" applyAlignment="1" applyProtection="1">
      <alignment horizontal="left" vertical="center" indent="8"/>
      <protection hidden="1"/>
    </xf>
    <xf numFmtId="0" fontId="20" fillId="0" borderId="8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8" fillId="0" borderId="192" xfId="0" applyFont="1" applyBorder="1" applyAlignment="1" applyProtection="1">
      <alignment horizontal="center" vertical="center" wrapText="1"/>
      <protection hidden="1"/>
    </xf>
    <xf numFmtId="0" fontId="21" fillId="0" borderId="199" xfId="0" applyFont="1" applyBorder="1" applyAlignment="1" applyProtection="1">
      <alignment horizontal="center" vertical="center" wrapText="1"/>
      <protection hidden="1"/>
    </xf>
    <xf numFmtId="0" fontId="18" fillId="0" borderId="153" xfId="0" applyFont="1" applyBorder="1" applyAlignment="1" applyProtection="1">
      <alignment vertical="center"/>
      <protection hidden="1"/>
    </xf>
    <xf numFmtId="3" fontId="22" fillId="0" borderId="154" xfId="0" applyNumberFormat="1" applyFont="1" applyBorder="1" applyAlignment="1" applyProtection="1">
      <alignment horizontal="center" vertical="center"/>
      <protection hidden="1"/>
    </xf>
    <xf numFmtId="3" fontId="22" fillId="0" borderId="153" xfId="0" applyNumberFormat="1" applyFont="1" applyBorder="1" applyAlignment="1" applyProtection="1">
      <alignment horizontal="center" vertical="center"/>
      <protection hidden="1"/>
    </xf>
    <xf numFmtId="0" fontId="23" fillId="0" borderId="42" xfId="0" applyFont="1" applyBorder="1" applyAlignment="1" applyProtection="1">
      <alignment horizontal="left" vertical="center" indent="3"/>
      <protection hidden="1"/>
    </xf>
    <xf numFmtId="0" fontId="23" fillId="0" borderId="45" xfId="0" applyFont="1" applyBorder="1" applyAlignment="1" applyProtection="1">
      <alignment horizontal="left" vertical="center" indent="3"/>
      <protection hidden="1"/>
    </xf>
    <xf numFmtId="3" fontId="22" fillId="2" borderId="44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indent="3"/>
      <protection hidden="1"/>
    </xf>
    <xf numFmtId="3" fontId="22" fillId="0" borderId="41" xfId="0" applyNumberFormat="1" applyFont="1" applyBorder="1" applyAlignment="1" applyProtection="1">
      <alignment horizontal="center" vertical="center" shrinkToFit="1"/>
      <protection hidden="1"/>
    </xf>
    <xf numFmtId="3" fontId="22" fillId="0" borderId="36" xfId="0" applyNumberFormat="1" applyFont="1" applyBorder="1" applyAlignment="1" applyProtection="1">
      <alignment horizontal="center" vertical="center" shrinkToFit="1"/>
      <protection hidden="1"/>
    </xf>
    <xf numFmtId="0" fontId="25" fillId="2" borderId="62" xfId="0" applyFont="1" applyFill="1" applyBorder="1" applyAlignment="1" applyProtection="1">
      <alignment horizontal="left" vertical="center" wrapText="1" indent="3"/>
      <protection locked="0"/>
    </xf>
    <xf numFmtId="3" fontId="22" fillId="2" borderId="64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left" vertical="center"/>
      <protection hidden="1"/>
    </xf>
    <xf numFmtId="0" fontId="22" fillId="2" borderId="67" xfId="0" applyFont="1" applyFill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 applyProtection="1">
      <alignment horizontal="left" vertical="center"/>
      <protection hidden="1"/>
    </xf>
    <xf numFmtId="0" fontId="26" fillId="0" borderId="155" xfId="0" applyFont="1" applyBorder="1" applyAlignment="1" applyProtection="1">
      <alignment horizontal="center" vertical="center"/>
      <protection hidden="1"/>
    </xf>
    <xf numFmtId="0" fontId="21" fillId="0" borderId="34" xfId="0" applyFont="1" applyBorder="1" applyAlignment="1" applyProtection="1">
      <alignment horizontal="left" vertical="center"/>
      <protection hidden="1"/>
    </xf>
    <xf numFmtId="0" fontId="26" fillId="0" borderId="214" xfId="0" applyFont="1" applyBorder="1" applyAlignment="1" applyProtection="1">
      <alignment horizontal="center" vertical="center"/>
      <protection hidden="1"/>
    </xf>
    <xf numFmtId="3" fontId="22" fillId="2" borderId="215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16" xfId="0" applyFont="1" applyFill="1" applyBorder="1" applyAlignment="1" applyProtection="1">
      <alignment horizontal="center" vertical="center" shrinkToFit="1"/>
      <protection locked="0"/>
    </xf>
    <xf numFmtId="0" fontId="18" fillId="0" borderId="213" xfId="0" applyFont="1" applyBorder="1" applyAlignment="1" applyProtection="1">
      <alignment horizontal="left" vertical="center"/>
      <protection hidden="1"/>
    </xf>
    <xf numFmtId="3" fontId="22" fillId="2" borderId="217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18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3" fontId="22" fillId="0" borderId="0" xfId="0" applyNumberFormat="1" applyFont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9" fillId="0" borderId="110" xfId="0" applyFont="1" applyBorder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 wrapText="1"/>
      <protection hidden="1"/>
    </xf>
    <xf numFmtId="0" fontId="29" fillId="0" borderId="205" xfId="0" applyFont="1" applyBorder="1" applyAlignment="1" applyProtection="1">
      <alignment horizontal="center" vertical="center" wrapText="1"/>
      <protection hidden="1"/>
    </xf>
    <xf numFmtId="0" fontId="29" fillId="0" borderId="113" xfId="0" applyFont="1" applyBorder="1" applyAlignment="1" applyProtection="1">
      <alignment horizontal="center" vertical="center" wrapText="1"/>
      <protection hidden="1"/>
    </xf>
    <xf numFmtId="0" fontId="29" fillId="0" borderId="58" xfId="0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left" vertical="center" indent="1"/>
      <protection hidden="1"/>
    </xf>
    <xf numFmtId="0" fontId="28" fillId="0" borderId="206" xfId="0" applyFont="1" applyBorder="1" applyAlignment="1" applyProtection="1">
      <alignment horizontal="center" vertical="center"/>
      <protection hidden="1"/>
    </xf>
    <xf numFmtId="0" fontId="28" fillId="0" borderId="207" xfId="0" applyFont="1" applyBorder="1" applyAlignment="1" applyProtection="1">
      <alignment horizontal="center" vertical="center"/>
      <protection hidden="1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8" fillId="2" borderId="208" xfId="0" applyFont="1" applyFill="1" applyBorder="1" applyAlignment="1" applyProtection="1">
      <alignment horizontal="center" vertical="center"/>
      <protection locked="0"/>
    </xf>
    <xf numFmtId="0" fontId="28" fillId="2" borderId="207" xfId="0" applyFont="1" applyFill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left" vertical="center" indent="1"/>
      <protection hidden="1"/>
    </xf>
    <xf numFmtId="0" fontId="28" fillId="0" borderId="209" xfId="0" applyFont="1" applyBorder="1" applyAlignment="1" applyProtection="1">
      <alignment horizontal="center" vertical="center"/>
      <protection hidden="1"/>
    </xf>
    <xf numFmtId="0" fontId="28" fillId="0" borderId="65" xfId="0" applyFont="1" applyBorder="1" applyAlignment="1" applyProtection="1">
      <alignment horizontal="center" vertical="center"/>
      <protection hidden="1"/>
    </xf>
    <xf numFmtId="0" fontId="28" fillId="2" borderId="96" xfId="0" applyFont="1" applyFill="1" applyBorder="1" applyAlignment="1" applyProtection="1">
      <alignment horizontal="center" vertical="center"/>
      <protection locked="0"/>
    </xf>
    <xf numFmtId="0" fontId="28" fillId="2" borderId="67" xfId="0" applyFont="1" applyFill="1" applyBorder="1" applyAlignment="1" applyProtection="1">
      <alignment horizontal="center" vertical="center"/>
      <protection locked="0"/>
    </xf>
    <xf numFmtId="0" fontId="28" fillId="2" borderId="210" xfId="0" applyFont="1" applyFill="1" applyBorder="1" applyAlignment="1" applyProtection="1">
      <alignment horizontal="center" vertical="center"/>
      <protection locked="0"/>
    </xf>
    <xf numFmtId="0" fontId="28" fillId="2" borderId="65" xfId="0" applyFont="1" applyFill="1" applyBorder="1" applyAlignment="1" applyProtection="1">
      <alignment horizontal="center" vertical="center"/>
      <protection locked="0"/>
    </xf>
    <xf numFmtId="0" fontId="21" fillId="0" borderId="95" xfId="0" applyFont="1" applyBorder="1" applyAlignment="1" applyProtection="1">
      <alignment horizontal="left" vertical="center" indent="1"/>
      <protection hidden="1"/>
    </xf>
    <xf numFmtId="0" fontId="28" fillId="2" borderId="2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29" fillId="0" borderId="109" xfId="0" applyFont="1" applyBorder="1" applyAlignment="1" applyProtection="1">
      <alignment horizontal="center" vertical="center" wrapText="1"/>
      <protection hidden="1"/>
    </xf>
    <xf numFmtId="0" fontId="29" fillId="0" borderId="111" xfId="0" applyFont="1" applyBorder="1" applyAlignment="1" applyProtection="1">
      <alignment horizontal="center" vertical="center" wrapText="1"/>
      <protection hidden="1"/>
    </xf>
    <xf numFmtId="0" fontId="29" fillId="0" borderId="112" xfId="0" applyFont="1" applyBorder="1" applyAlignment="1" applyProtection="1">
      <alignment horizontal="center" vertical="center" wrapText="1"/>
      <protection hidden="1"/>
    </xf>
    <xf numFmtId="0" fontId="29" fillId="0" borderId="114" xfId="0" applyFont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vertical="center"/>
      <protection hidden="1"/>
    </xf>
    <xf numFmtId="0" fontId="28" fillId="0" borderId="9" xfId="0" applyFont="1" applyBorder="1" applyAlignment="1" applyProtection="1">
      <alignment horizontal="center" vertical="center" shrinkToFit="1"/>
      <protection hidden="1"/>
    </xf>
    <xf numFmtId="0" fontId="28" fillId="0" borderId="63" xfId="0" applyFont="1" applyBorder="1" applyAlignment="1" applyProtection="1">
      <alignment horizontal="center" vertical="center" shrinkToFit="1"/>
      <protection hidden="1"/>
    </xf>
    <xf numFmtId="0" fontId="28" fillId="0" borderId="32" xfId="0" applyFont="1" applyBorder="1" applyAlignment="1" applyProtection="1">
      <alignment horizontal="center" vertical="center" shrinkToFit="1"/>
      <protection hidden="1"/>
    </xf>
    <xf numFmtId="0" fontId="28" fillId="0" borderId="57" xfId="0" applyFont="1" applyBorder="1" applyAlignment="1" applyProtection="1">
      <alignment horizontal="center" vertical="center" shrinkToFit="1"/>
      <protection hidden="1"/>
    </xf>
    <xf numFmtId="0" fontId="15" fillId="0" borderId="62" xfId="0" applyFont="1" applyBorder="1" applyAlignment="1" applyProtection="1">
      <alignment horizontal="left" vertical="center" indent="3"/>
      <protection hidden="1"/>
    </xf>
    <xf numFmtId="0" fontId="28" fillId="2" borderId="64" xfId="0" applyFont="1" applyFill="1" applyBorder="1" applyAlignment="1" applyProtection="1">
      <alignment horizontal="center" vertical="center" shrinkToFit="1"/>
      <protection locked="0"/>
    </xf>
    <xf numFmtId="0" fontId="28" fillId="2" borderId="65" xfId="0" applyFont="1" applyFill="1" applyBorder="1" applyAlignment="1" applyProtection="1">
      <alignment horizontal="center" vertical="center" shrinkToFit="1"/>
      <protection locked="0"/>
    </xf>
    <xf numFmtId="0" fontId="28" fillId="2" borderId="66" xfId="0" applyFont="1" applyFill="1" applyBorder="1" applyAlignment="1" applyProtection="1">
      <alignment horizontal="center" vertical="center" shrinkToFit="1"/>
      <protection locked="0"/>
    </xf>
    <xf numFmtId="0" fontId="28" fillId="2" borderId="67" xfId="0" applyFont="1" applyFill="1" applyBorder="1" applyAlignment="1" applyProtection="1">
      <alignment horizontal="center" vertical="center" shrinkToFit="1"/>
      <protection locked="0"/>
    </xf>
    <xf numFmtId="0" fontId="15" fillId="0" borderId="95" xfId="0" applyFont="1" applyBorder="1" applyAlignment="1" applyProtection="1">
      <alignment horizontal="left" vertical="center" indent="3"/>
      <protection hidden="1"/>
    </xf>
    <xf numFmtId="0" fontId="28" fillId="2" borderId="11" xfId="0" applyFont="1" applyFill="1" applyBorder="1" applyAlignment="1" applyProtection="1">
      <alignment horizontal="center" vertical="center" shrinkToFit="1"/>
      <protection locked="0"/>
    </xf>
    <xf numFmtId="0" fontId="28" fillId="2" borderId="60" xfId="0" applyFont="1" applyFill="1" applyBorder="1" applyAlignment="1" applyProtection="1">
      <alignment horizontal="center" vertical="center" shrinkToFit="1"/>
      <protection locked="0"/>
    </xf>
    <xf numFmtId="0" fontId="28" fillId="2" borderId="31" xfId="0" applyFont="1" applyFill="1" applyBorder="1" applyAlignment="1" applyProtection="1">
      <alignment horizontal="center" vertical="center" shrinkToFit="1"/>
      <protection locked="0"/>
    </xf>
    <xf numFmtId="0" fontId="28" fillId="2" borderId="58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9" fillId="0" borderId="8" xfId="0" applyFont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2" borderId="61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indent="1"/>
      <protection hidden="1"/>
    </xf>
    <xf numFmtId="0" fontId="13" fillId="0" borderId="0" xfId="0" applyFont="1"/>
    <xf numFmtId="0" fontId="35" fillId="0" borderId="0" xfId="0" applyFont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 indent="3"/>
      <protection hidden="1"/>
    </xf>
    <xf numFmtId="0" fontId="15" fillId="0" borderId="0" xfId="0" applyFont="1" applyAlignment="1">
      <alignment horizontal="left"/>
    </xf>
    <xf numFmtId="0" fontId="15" fillId="0" borderId="0" xfId="0" applyFont="1"/>
    <xf numFmtId="0" fontId="36" fillId="0" borderId="0" xfId="0" applyFont="1" applyAlignment="1">
      <alignment vertical="center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15" fillId="2" borderId="67" xfId="0" applyFont="1" applyFill="1" applyBorder="1" applyAlignment="1" applyProtection="1">
      <alignment horizontal="left" vertical="top" shrinkToFit="1"/>
      <protection locked="0"/>
    </xf>
    <xf numFmtId="0" fontId="15" fillId="0" borderId="0" xfId="0" applyFont="1" applyAlignment="1" applyProtection="1">
      <alignment horizontal="left" vertical="top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left" vertical="center" indent="9"/>
      <protection hidden="1"/>
    </xf>
    <xf numFmtId="0" fontId="14" fillId="0" borderId="0" xfId="0" applyFont="1" applyAlignment="1" applyProtection="1">
      <alignment horizontal="left" vertical="center" indent="9"/>
      <protection hidden="1"/>
    </xf>
    <xf numFmtId="0" fontId="20" fillId="0" borderId="27" xfId="0" applyFont="1" applyBorder="1" applyAlignment="1" applyProtection="1">
      <alignment horizontal="left" vertical="center"/>
      <protection hidden="1"/>
    </xf>
    <xf numFmtId="0" fontId="20" fillId="0" borderId="27" xfId="0" applyFont="1" applyBorder="1" applyAlignment="1" applyProtection="1">
      <alignment horizontal="left" vertical="center" indent="7"/>
      <protection hidden="1"/>
    </xf>
    <xf numFmtId="0" fontId="19" fillId="0" borderId="27" xfId="0" applyFont="1" applyBorder="1" applyAlignment="1" applyProtection="1">
      <alignment horizontal="left" vertical="center" indent="7"/>
      <protection hidden="1"/>
    </xf>
    <xf numFmtId="0" fontId="13" fillId="0" borderId="0" xfId="0" applyFont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18" fillId="0" borderId="116" xfId="0" applyFont="1" applyBorder="1" applyAlignment="1" applyProtection="1">
      <alignment horizontal="center" vertical="center" wrapText="1"/>
      <protection hidden="1"/>
    </xf>
    <xf numFmtId="0" fontId="29" fillId="0" borderId="116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41" fillId="0" borderId="22" xfId="0" applyFont="1" applyBorder="1" applyAlignment="1" applyProtection="1">
      <alignment vertical="center" wrapText="1"/>
      <protection hidden="1"/>
    </xf>
    <xf numFmtId="0" fontId="42" fillId="0" borderId="24" xfId="0" applyFont="1" applyBorder="1" applyAlignment="1" applyProtection="1">
      <alignment vertical="center" wrapText="1"/>
      <protection hidden="1"/>
    </xf>
    <xf numFmtId="3" fontId="29" fillId="0" borderId="23" xfId="0" applyNumberFormat="1" applyFont="1" applyBorder="1" applyAlignment="1" applyProtection="1">
      <alignment horizontal="center" vertical="center" wrapText="1"/>
      <protection hidden="1"/>
    </xf>
    <xf numFmtId="3" fontId="29" fillId="0" borderId="82" xfId="0" applyNumberFormat="1" applyFont="1" applyBorder="1" applyAlignment="1" applyProtection="1">
      <alignment horizontal="center" vertical="center" wrapText="1"/>
      <protection hidden="1"/>
    </xf>
    <xf numFmtId="0" fontId="29" fillId="0" borderId="82" xfId="0" applyFont="1" applyBorder="1" applyAlignment="1" applyProtection="1">
      <alignment horizontal="center" vertical="center"/>
      <protection hidden="1"/>
    </xf>
    <xf numFmtId="0" fontId="29" fillId="0" borderId="82" xfId="0" applyFont="1" applyBorder="1" applyAlignment="1" applyProtection="1">
      <alignment horizontal="center" vertical="center" wrapText="1"/>
      <protection hidden="1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31" fillId="0" borderId="70" xfId="0" applyFont="1" applyBorder="1" applyAlignment="1" applyProtection="1">
      <alignment vertical="center" wrapText="1"/>
      <protection hidden="1"/>
    </xf>
    <xf numFmtId="0" fontId="24" fillId="0" borderId="107" xfId="0" applyFont="1" applyBorder="1" applyAlignment="1" applyProtection="1">
      <alignment vertical="center" wrapText="1"/>
      <protection hidden="1"/>
    </xf>
    <xf numFmtId="3" fontId="43" fillId="0" borderId="87" xfId="0" applyNumberFormat="1" applyFont="1" applyBorder="1" applyAlignment="1" applyProtection="1">
      <alignment horizontal="center" vertical="center" shrinkToFit="1"/>
      <protection hidden="1"/>
    </xf>
    <xf numFmtId="3" fontId="43" fillId="0" borderId="71" xfId="0" applyNumberFormat="1" applyFont="1" applyBorder="1" applyAlignment="1" applyProtection="1">
      <alignment horizontal="center" vertical="center" shrinkToFit="1"/>
      <protection hidden="1"/>
    </xf>
    <xf numFmtId="3" fontId="29" fillId="0" borderId="71" xfId="0" applyNumberFormat="1" applyFont="1" applyBorder="1" applyAlignment="1" applyProtection="1">
      <alignment horizontal="center" vertical="center"/>
      <protection hidden="1"/>
    </xf>
    <xf numFmtId="3" fontId="29" fillId="0" borderId="70" xfId="0" applyNumberFormat="1" applyFont="1" applyBorder="1" applyAlignment="1" applyProtection="1">
      <alignment horizontal="center" vertical="center"/>
      <protection hidden="1"/>
    </xf>
    <xf numFmtId="0" fontId="23" fillId="0" borderId="42" xfId="0" applyFont="1" applyBorder="1" applyAlignment="1" applyProtection="1">
      <alignment horizontal="left" vertical="center" wrapText="1" indent="2"/>
      <protection hidden="1"/>
    </xf>
    <xf numFmtId="0" fontId="13" fillId="0" borderId="45" xfId="0" applyFont="1" applyBorder="1" applyAlignment="1" applyProtection="1">
      <alignment horizontal="left" vertical="center" wrapText="1" indent="1"/>
      <protection hidden="1"/>
    </xf>
    <xf numFmtId="3" fontId="43" fillId="0" borderId="44" xfId="0" applyNumberFormat="1" applyFont="1" applyBorder="1" applyAlignment="1" applyProtection="1">
      <alignment horizontal="center" vertical="center" shrinkToFit="1"/>
      <protection hidden="1"/>
    </xf>
    <xf numFmtId="3" fontId="22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28" fillId="2" borderId="72" xfId="0" applyNumberFormat="1" applyFont="1" applyFill="1" applyBorder="1" applyAlignment="1" applyProtection="1">
      <alignment horizontal="center" vertical="center"/>
      <protection locked="0"/>
    </xf>
    <xf numFmtId="3" fontId="28" fillId="2" borderId="42" xfId="0" applyNumberFormat="1" applyFont="1" applyFill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left" vertical="center" indent="2"/>
      <protection hidden="1"/>
    </xf>
    <xf numFmtId="3" fontId="28" fillId="2" borderId="72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72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 applyProtection="1">
      <alignment horizontal="left" vertical="center" indent="2"/>
      <protection hidden="1"/>
    </xf>
    <xf numFmtId="0" fontId="13" fillId="0" borderId="46" xfId="0" applyFont="1" applyBorder="1" applyAlignment="1" applyProtection="1">
      <alignment horizontal="left" vertical="center" wrapText="1" indent="1"/>
      <protection hidden="1"/>
    </xf>
    <xf numFmtId="3" fontId="43" fillId="0" borderId="52" xfId="0" applyNumberFormat="1" applyFont="1" applyBorder="1" applyAlignment="1" applyProtection="1">
      <alignment horizontal="center" vertical="center" shrinkToFit="1"/>
      <protection hidden="1"/>
    </xf>
    <xf numFmtId="3" fontId="22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28" fillId="2" borderId="80" xfId="0" applyNumberFormat="1" applyFont="1" applyFill="1" applyBorder="1" applyAlignment="1" applyProtection="1">
      <alignment horizontal="center" vertical="center"/>
      <protection locked="0"/>
    </xf>
    <xf numFmtId="3" fontId="28" fillId="2" borderId="55" xfId="0" applyNumberFormat="1" applyFont="1" applyFill="1" applyBorder="1" applyAlignment="1" applyProtection="1">
      <alignment horizontal="center" vertical="center"/>
      <protection locked="0"/>
    </xf>
    <xf numFmtId="0" fontId="31" fillId="0" borderId="122" xfId="0" applyFont="1" applyBorder="1" applyAlignment="1" applyProtection="1">
      <alignment vertical="center" wrapText="1"/>
      <protection hidden="1"/>
    </xf>
    <xf numFmtId="0" fontId="24" fillId="0" borderId="128" xfId="0" applyFont="1" applyBorder="1" applyAlignment="1" applyProtection="1">
      <alignment vertical="center" wrapText="1"/>
      <protection hidden="1"/>
    </xf>
    <xf numFmtId="3" fontId="43" fillId="0" borderId="120" xfId="0" applyNumberFormat="1" applyFont="1" applyBorder="1" applyAlignment="1" applyProtection="1">
      <alignment horizontal="center" vertical="center" shrinkToFit="1"/>
      <protection hidden="1"/>
    </xf>
    <xf numFmtId="3" fontId="29" fillId="0" borderId="129" xfId="0" applyNumberFormat="1" applyFont="1" applyBorder="1" applyAlignment="1" applyProtection="1">
      <alignment horizontal="center" vertical="center"/>
      <protection hidden="1"/>
    </xf>
    <xf numFmtId="3" fontId="29" fillId="0" borderId="122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indent="2"/>
      <protection hidden="1"/>
    </xf>
    <xf numFmtId="3" fontId="43" fillId="0" borderId="41" xfId="0" applyNumberFormat="1" applyFont="1" applyBorder="1" applyAlignment="1" applyProtection="1">
      <alignment horizontal="center" vertical="center" shrinkToFit="1"/>
      <protection hidden="1"/>
    </xf>
    <xf numFmtId="3" fontId="22" fillId="2" borderId="71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81" xfId="0" applyNumberFormat="1" applyFont="1" applyFill="1" applyBorder="1" applyAlignment="1" applyProtection="1">
      <alignment horizontal="center" vertical="center" shrinkToFit="1"/>
      <protection locked="0"/>
    </xf>
    <xf numFmtId="3" fontId="28" fillId="2" borderId="81" xfId="0" applyNumberFormat="1" applyFont="1" applyFill="1" applyBorder="1" applyAlignment="1" applyProtection="1">
      <alignment horizontal="center" vertical="center"/>
      <protection locked="0"/>
    </xf>
    <xf numFmtId="3" fontId="28" fillId="2" borderId="0" xfId="0" applyNumberFormat="1" applyFont="1" applyFill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left" vertical="center" indent="2"/>
      <protection hidden="1"/>
    </xf>
    <xf numFmtId="0" fontId="23" fillId="0" borderId="50" xfId="0" applyFont="1" applyBorder="1" applyAlignment="1" applyProtection="1">
      <alignment horizontal="left" vertical="center" indent="2"/>
      <protection hidden="1"/>
    </xf>
    <xf numFmtId="0" fontId="13" fillId="0" borderId="49" xfId="0" applyFont="1" applyBorder="1" applyAlignment="1" applyProtection="1">
      <alignment horizontal="left" vertical="center" indent="2"/>
      <protection hidden="1"/>
    </xf>
    <xf numFmtId="3" fontId="43" fillId="0" borderId="48" xfId="0" applyNumberFormat="1" applyFont="1" applyBorder="1" applyAlignment="1" applyProtection="1">
      <alignment horizontal="center" vertical="center" shrinkToFit="1"/>
      <protection hidden="1"/>
    </xf>
    <xf numFmtId="3" fontId="22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28" fillId="2" borderId="73" xfId="0" applyNumberFormat="1" applyFont="1" applyFill="1" applyBorder="1" applyAlignment="1" applyProtection="1">
      <alignment horizontal="center" vertical="center"/>
      <protection locked="0"/>
    </xf>
    <xf numFmtId="3" fontId="28" fillId="2" borderId="5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4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27" fillId="0" borderId="188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77" xfId="0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 applyProtection="1">
      <alignment horizontal="left" vertical="center" wrapText="1"/>
      <protection hidden="1"/>
    </xf>
    <xf numFmtId="0" fontId="45" fillId="0" borderId="194" xfId="0" applyFont="1" applyBorder="1" applyAlignment="1" applyProtection="1">
      <alignment horizontal="center" vertical="center" wrapText="1"/>
      <protection hidden="1"/>
    </xf>
    <xf numFmtId="3" fontId="43" fillId="0" borderId="18" xfId="0" applyNumberFormat="1" applyFont="1" applyBorder="1" applyAlignment="1" applyProtection="1">
      <alignment horizontal="center" vertical="center" shrinkToFit="1"/>
      <protection hidden="1"/>
    </xf>
    <xf numFmtId="3" fontId="43" fillId="0" borderId="78" xfId="0" applyNumberFormat="1" applyFont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vertical="center" wrapText="1"/>
      <protection hidden="1"/>
    </xf>
    <xf numFmtId="0" fontId="26" fillId="0" borderId="193" xfId="0" applyFont="1" applyBorder="1" applyAlignment="1" applyProtection="1">
      <alignment horizontal="center" vertical="center" wrapText="1"/>
      <protection hidden="1"/>
    </xf>
    <xf numFmtId="3" fontId="43" fillId="0" borderId="16" xfId="0" applyNumberFormat="1" applyFont="1" applyBorder="1" applyAlignment="1" applyProtection="1">
      <alignment horizontal="center" vertical="center" shrinkToFit="1"/>
      <protection hidden="1"/>
    </xf>
    <xf numFmtId="3" fontId="43" fillId="0" borderId="79" xfId="0" applyNumberFormat="1" applyFont="1" applyBorder="1" applyAlignment="1" applyProtection="1">
      <alignment horizontal="center" vertical="center" shrinkToFit="1"/>
      <protection hidden="1"/>
    </xf>
    <xf numFmtId="0" fontId="15" fillId="0" borderId="42" xfId="0" applyFont="1" applyBorder="1" applyAlignment="1" applyProtection="1">
      <alignment horizontal="left" vertical="center" wrapText="1" indent="2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3" fontId="22" fillId="0" borderId="42" xfId="0" applyNumberFormat="1" applyFont="1" applyBorder="1" applyAlignment="1" applyProtection="1">
      <alignment horizontal="center" vertical="center" shrinkToFit="1"/>
      <protection hidden="1"/>
    </xf>
    <xf numFmtId="3" fontId="22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left" vertical="center" wrapText="1" indent="2"/>
      <protection hidden="1"/>
    </xf>
    <xf numFmtId="0" fontId="15" fillId="0" borderId="46" xfId="0" applyFont="1" applyBorder="1" applyAlignment="1" applyProtection="1">
      <alignment horizontal="center" vertical="center" wrapText="1"/>
      <protection hidden="1"/>
    </xf>
    <xf numFmtId="3" fontId="22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6" xfId="0" applyFont="1" applyBorder="1" applyAlignment="1" applyProtection="1">
      <alignment horizontal="left" vertical="center" wrapText="1" indent="2"/>
      <protection hidden="1"/>
    </xf>
    <xf numFmtId="3" fontId="22" fillId="0" borderId="106" xfId="0" applyNumberFormat="1" applyFont="1" applyBorder="1" applyAlignment="1" applyProtection="1">
      <alignment horizontal="center" vertical="center" shrinkToFit="1"/>
      <protection hidden="1"/>
    </xf>
    <xf numFmtId="3" fontId="22" fillId="2" borderId="105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vertical="center" wrapText="1"/>
      <protection hidden="1"/>
    </xf>
    <xf numFmtId="0" fontId="26" fillId="0" borderId="128" xfId="0" applyFont="1" applyBorder="1" applyAlignment="1" applyProtection="1">
      <alignment horizontal="center" vertical="center" wrapText="1"/>
      <protection hidden="1"/>
    </xf>
    <xf numFmtId="3" fontId="43" fillId="0" borderId="0" xfId="0" applyNumberFormat="1" applyFont="1" applyAlignment="1" applyProtection="1">
      <alignment horizontal="center" vertical="center" shrinkToFit="1"/>
      <protection hidden="1"/>
    </xf>
    <xf numFmtId="3" fontId="43" fillId="0" borderId="81" xfId="0" applyNumberFormat="1" applyFont="1" applyBorder="1" applyAlignment="1" applyProtection="1">
      <alignment horizontal="center" vertical="center" shrinkToFit="1"/>
      <protection hidden="1"/>
    </xf>
    <xf numFmtId="0" fontId="15" fillId="0" borderId="107" xfId="0" applyFont="1" applyBorder="1" applyAlignment="1" applyProtection="1">
      <alignment horizontal="center" vertical="center" wrapText="1"/>
      <protection hidden="1"/>
    </xf>
    <xf numFmtId="0" fontId="15" fillId="0" borderId="45" xfId="0" applyFont="1" applyBorder="1" applyAlignment="1" applyProtection="1">
      <alignment horizontal="center" vertical="center" wrapText="1"/>
      <protection hidden="1"/>
    </xf>
    <xf numFmtId="0" fontId="15" fillId="0" borderId="195" xfId="0" applyFont="1" applyBorder="1" applyAlignment="1" applyProtection="1">
      <alignment horizontal="center" vertical="center" wrapText="1"/>
      <protection hidden="1"/>
    </xf>
    <xf numFmtId="3" fontId="43" fillId="0" borderId="70" xfId="0" applyNumberFormat="1" applyFont="1" applyBorder="1" applyAlignment="1" applyProtection="1">
      <alignment horizontal="center" vertical="center" shrinkToFit="1"/>
      <protection hidden="1"/>
    </xf>
    <xf numFmtId="0" fontId="23" fillId="0" borderId="45" xfId="0" applyFont="1" applyBorder="1" applyAlignment="1" applyProtection="1">
      <alignment horizontal="center" vertical="center" wrapText="1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23" fillId="0" borderId="106" xfId="0" applyFont="1" applyBorder="1" applyAlignment="1" applyProtection="1">
      <alignment horizontal="left" vertical="center" indent="2"/>
      <protection hidden="1"/>
    </xf>
    <xf numFmtId="0" fontId="23" fillId="0" borderId="195" xfId="0" applyFont="1" applyBorder="1" applyAlignment="1" applyProtection="1">
      <alignment horizontal="center" vertical="center"/>
      <protection hidden="1"/>
    </xf>
    <xf numFmtId="3" fontId="22" fillId="0" borderId="55" xfId="0" applyNumberFormat="1" applyFont="1" applyBorder="1" applyAlignment="1" applyProtection="1">
      <alignment horizontal="center" vertical="center" shrinkToFit="1"/>
      <protection hidden="1"/>
    </xf>
    <xf numFmtId="0" fontId="46" fillId="0" borderId="196" xfId="0" applyFont="1" applyBorder="1" applyAlignment="1" applyProtection="1">
      <alignment horizontal="left" vertical="center" wrapText="1"/>
      <protection hidden="1"/>
    </xf>
    <xf numFmtId="0" fontId="47" fillId="0" borderId="197" xfId="0" applyFont="1" applyBorder="1" applyAlignment="1" applyProtection="1">
      <alignment horizontal="center" vertical="center" wrapText="1"/>
      <protection hidden="1"/>
    </xf>
    <xf numFmtId="3" fontId="22" fillId="0" borderId="196" xfId="0" applyNumberFormat="1" applyFont="1" applyBorder="1" applyAlignment="1" applyProtection="1">
      <alignment horizontal="center" vertical="center" shrinkToFit="1"/>
      <protection hidden="1"/>
    </xf>
    <xf numFmtId="3" fontId="22" fillId="2" borderId="198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19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vertical="center" wrapText="1"/>
      <protection hidden="1"/>
    </xf>
    <xf numFmtId="0" fontId="16" fillId="0" borderId="0" xfId="0" applyFont="1" applyAlignment="1">
      <alignment vertical="center" wrapText="1"/>
    </xf>
    <xf numFmtId="0" fontId="19" fillId="0" borderId="27" xfId="0" applyFont="1" applyBorder="1" applyAlignment="1" applyProtection="1">
      <alignment horizontal="left" vertical="center"/>
      <protection hidden="1"/>
    </xf>
    <xf numFmtId="0" fontId="19" fillId="0" borderId="27" xfId="0" applyFont="1" applyBorder="1" applyAlignment="1" applyProtection="1">
      <alignment horizontal="left" vertical="center" indent="5"/>
      <protection hidden="1"/>
    </xf>
    <xf numFmtId="0" fontId="17" fillId="0" borderId="188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51" fillId="0" borderId="22" xfId="0" applyFont="1" applyBorder="1" applyAlignment="1" applyProtection="1">
      <alignment horizontal="left" vertical="center" wrapText="1"/>
      <protection hidden="1"/>
    </xf>
    <xf numFmtId="0" fontId="51" fillId="0" borderId="24" xfId="0" applyFont="1" applyBorder="1" applyAlignment="1" applyProtection="1">
      <alignment horizontal="left" vertical="center" wrapText="1"/>
      <protection hidden="1"/>
    </xf>
    <xf numFmtId="3" fontId="22" fillId="0" borderId="23" xfId="0" applyNumberFormat="1" applyFont="1" applyBorder="1" applyAlignment="1" applyProtection="1">
      <alignment horizontal="center" vertical="center" shrinkToFit="1"/>
      <protection hidden="1"/>
    </xf>
    <xf numFmtId="3" fontId="22" fillId="0" borderId="82" xfId="0" applyNumberFormat="1" applyFont="1" applyBorder="1" applyAlignment="1" applyProtection="1">
      <alignment horizontal="center" vertical="center" shrinkToFit="1"/>
      <protection hidden="1"/>
    </xf>
    <xf numFmtId="3" fontId="22" fillId="0" borderId="22" xfId="0" applyNumberFormat="1" applyFont="1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left" vertical="center" wrapText="1" indent="2"/>
      <protection hidden="1"/>
    </xf>
    <xf numFmtId="0" fontId="26" fillId="0" borderId="193" xfId="0" applyFont="1" applyBorder="1" applyAlignment="1" applyProtection="1">
      <alignment horizontal="left" vertical="center" wrapText="1" indent="2"/>
      <protection hidden="1"/>
    </xf>
    <xf numFmtId="3" fontId="22" fillId="2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left" vertical="center" wrapText="1" indent="2"/>
      <protection hidden="1"/>
    </xf>
    <xf numFmtId="0" fontId="26" fillId="0" borderId="155" xfId="0" applyFont="1" applyBorder="1" applyAlignment="1" applyProtection="1">
      <alignment horizontal="left" vertical="center" wrapText="1" indent="2"/>
      <protection hidden="1"/>
    </xf>
    <xf numFmtId="3" fontId="22" fillId="0" borderId="64" xfId="0" applyNumberFormat="1" applyFont="1" applyBorder="1" applyAlignment="1" applyProtection="1">
      <alignment horizontal="center" vertical="center" shrinkToFit="1"/>
      <protection hidden="1"/>
    </xf>
    <xf numFmtId="3" fontId="22" fillId="2" borderId="61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left" vertical="center" wrapText="1" indent="2"/>
      <protection hidden="1"/>
    </xf>
    <xf numFmtId="0" fontId="26" fillId="0" borderId="156" xfId="0" applyFont="1" applyBorder="1" applyAlignment="1" applyProtection="1">
      <alignment horizontal="left" vertical="center" wrapText="1" indent="2"/>
      <protection hidden="1"/>
    </xf>
    <xf numFmtId="3" fontId="22" fillId="0" borderId="11" xfId="0" applyNumberFormat="1" applyFont="1" applyBorder="1" applyAlignment="1" applyProtection="1">
      <alignment horizontal="center" vertical="center" shrinkToFit="1"/>
      <protection hidden="1"/>
    </xf>
    <xf numFmtId="3" fontId="22" fillId="2" borderId="83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left" vertical="center" indent="2"/>
      <protection hidden="1"/>
    </xf>
    <xf numFmtId="0" fontId="53" fillId="0" borderId="0" xfId="0" applyFont="1" applyAlignment="1" applyProtection="1">
      <alignment horizontal="left" vertical="center" indent="2"/>
      <protection hidden="1"/>
    </xf>
    <xf numFmtId="0" fontId="53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40" fillId="0" borderId="11" xfId="0" applyFont="1" applyBorder="1" applyAlignment="1" applyProtection="1">
      <alignment horizontal="center" wrapText="1"/>
      <protection hidden="1"/>
    </xf>
    <xf numFmtId="0" fontId="40" fillId="0" borderId="69" xfId="0" applyFont="1" applyBorder="1" applyAlignment="1" applyProtection="1">
      <alignment horizontal="center" wrapText="1"/>
      <protection hidden="1"/>
    </xf>
    <xf numFmtId="0" fontId="40" fillId="0" borderId="27" xfId="0" applyFont="1" applyBorder="1" applyAlignment="1" applyProtection="1">
      <alignment horizontal="center" wrapText="1"/>
      <protection hidden="1"/>
    </xf>
    <xf numFmtId="0" fontId="40" fillId="0" borderId="31" xfId="0" applyFont="1" applyBorder="1" applyAlignment="1" applyProtection="1">
      <alignment horizontal="center" wrapText="1"/>
      <protection hidden="1"/>
    </xf>
    <xf numFmtId="0" fontId="40" fillId="0" borderId="88" xfId="0" applyFont="1" applyBorder="1" applyAlignment="1" applyProtection="1">
      <alignment horizontal="center" wrapText="1"/>
      <protection hidden="1"/>
    </xf>
    <xf numFmtId="0" fontId="51" fillId="0" borderId="22" xfId="0" applyFont="1" applyBorder="1" applyAlignment="1" applyProtection="1">
      <alignment horizontal="left" vertical="center" wrapText="1" indent="1"/>
      <protection hidden="1"/>
    </xf>
    <xf numFmtId="3" fontId="22" fillId="0" borderId="29" xfId="0" applyNumberFormat="1" applyFont="1" applyBorder="1" applyAlignment="1" applyProtection="1">
      <alignment horizontal="center" vertical="center" shrinkToFit="1"/>
      <protection hidden="1"/>
    </xf>
    <xf numFmtId="3" fontId="22" fillId="0" borderId="89" xfId="0" applyNumberFormat="1" applyFont="1" applyBorder="1" applyAlignment="1" applyProtection="1">
      <alignment horizontal="center" vertical="center" shrinkToFit="1"/>
      <protection hidden="1"/>
    </xf>
    <xf numFmtId="0" fontId="18" fillId="0" borderId="62" xfId="0" applyFont="1" applyBorder="1" applyAlignment="1" applyProtection="1">
      <alignment horizontal="left" vertical="center" wrapText="1" indent="1"/>
      <protection hidden="1"/>
    </xf>
    <xf numFmtId="3" fontId="22" fillId="0" borderId="86" xfId="0" applyNumberFormat="1" applyFont="1" applyBorder="1" applyAlignment="1" applyProtection="1">
      <alignment horizontal="center" vertical="center" shrinkToFit="1"/>
      <protection hidden="1"/>
    </xf>
    <xf numFmtId="3" fontId="22" fillId="2" borderId="79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75" xfId="0" applyNumberFormat="1" applyFont="1" applyBorder="1" applyAlignment="1" applyProtection="1">
      <alignment horizontal="center" vertical="center" shrinkToFit="1"/>
      <protection hidden="1"/>
    </xf>
    <xf numFmtId="3" fontId="22" fillId="2" borderId="168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6" xfId="0" applyNumberFormat="1" applyFont="1" applyBorder="1" applyAlignment="1" applyProtection="1">
      <alignment horizontal="center" vertical="center" shrinkToFit="1"/>
      <protection hidden="1"/>
    </xf>
    <xf numFmtId="3" fontId="22" fillId="2" borderId="157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66" xfId="0" applyNumberFormat="1" applyFont="1" applyBorder="1" applyAlignment="1" applyProtection="1">
      <alignment horizontal="center" vertical="center" shrinkToFit="1"/>
      <protection hidden="1"/>
    </xf>
    <xf numFmtId="3" fontId="22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62" xfId="0" applyNumberFormat="1" applyFont="1" applyBorder="1" applyAlignment="1" applyProtection="1">
      <alignment horizontal="center" vertical="center" shrinkToFit="1"/>
      <protection hidden="1"/>
    </xf>
    <xf numFmtId="0" fontId="18" fillId="0" borderId="122" xfId="0" applyFont="1" applyBorder="1" applyAlignment="1" applyProtection="1">
      <alignment horizontal="left" vertical="center" wrapText="1" indent="1"/>
      <protection hidden="1"/>
    </xf>
    <xf numFmtId="3" fontId="22" fillId="0" borderId="120" xfId="0" applyNumberFormat="1" applyFont="1" applyBorder="1" applyAlignment="1" applyProtection="1">
      <alignment horizontal="center" vertical="center" shrinkToFit="1"/>
      <protection hidden="1"/>
    </xf>
    <xf numFmtId="3" fontId="22" fillId="0" borderId="124" xfId="0" applyNumberFormat="1" applyFont="1" applyBorder="1" applyAlignment="1" applyProtection="1">
      <alignment horizontal="center" vertical="center" shrinkToFit="1"/>
      <protection hidden="1"/>
    </xf>
    <xf numFmtId="3" fontId="22" fillId="0" borderId="169" xfId="0" applyNumberFormat="1" applyFont="1" applyBorder="1" applyAlignment="1" applyProtection="1">
      <alignment horizontal="center" vertical="center" shrinkToFit="1"/>
      <protection hidden="1"/>
    </xf>
    <xf numFmtId="3" fontId="22" fillId="0" borderId="170" xfId="0" applyNumberFormat="1" applyFont="1" applyBorder="1" applyAlignment="1" applyProtection="1">
      <alignment horizontal="center" vertical="center" shrinkToFit="1"/>
      <protection hidden="1"/>
    </xf>
    <xf numFmtId="3" fontId="22" fillId="0" borderId="34" xfId="0" applyNumberFormat="1" applyFont="1" applyBorder="1" applyAlignment="1" applyProtection="1">
      <alignment horizontal="center" vertical="center" shrinkToFit="1"/>
      <protection hidden="1"/>
    </xf>
    <xf numFmtId="3" fontId="22" fillId="0" borderId="33" xfId="0" applyNumberFormat="1" applyFont="1" applyBorder="1" applyAlignment="1" applyProtection="1">
      <alignment horizontal="center" vertical="center" shrinkToFit="1"/>
      <protection hidden="1"/>
    </xf>
    <xf numFmtId="0" fontId="52" fillId="0" borderId="45" xfId="0" applyFont="1" applyBorder="1" applyAlignment="1" applyProtection="1">
      <alignment horizontal="left" vertical="center" wrapText="1" indent="3"/>
      <protection hidden="1"/>
    </xf>
    <xf numFmtId="3" fontId="22" fillId="0" borderId="44" xfId="0" applyNumberFormat="1" applyFont="1" applyBorder="1" applyAlignment="1" applyProtection="1">
      <alignment horizontal="center" vertical="center" shrinkToFit="1"/>
      <protection hidden="1"/>
    </xf>
    <xf numFmtId="3" fontId="22" fillId="0" borderId="43" xfId="0" applyNumberFormat="1" applyFont="1" applyBorder="1" applyAlignment="1" applyProtection="1">
      <alignment horizontal="center" vertical="center" shrinkToFit="1"/>
      <protection hidden="1"/>
    </xf>
    <xf numFmtId="3" fontId="22" fillId="2" borderId="17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2" xfId="0" applyFont="1" applyBorder="1" applyAlignment="1" applyProtection="1">
      <alignment horizontal="left" vertical="center" wrapText="1" indent="3"/>
      <protection hidden="1"/>
    </xf>
    <xf numFmtId="0" fontId="52" fillId="0" borderId="159" xfId="0" applyFont="1" applyBorder="1" applyAlignment="1" applyProtection="1">
      <alignment horizontal="left" vertical="center" wrapText="1" indent="3"/>
      <protection hidden="1"/>
    </xf>
    <xf numFmtId="3" fontId="22" fillId="0" borderId="163" xfId="0" applyNumberFormat="1" applyFont="1" applyBorder="1" applyAlignment="1" applyProtection="1">
      <alignment horizontal="center" vertical="center" shrinkToFit="1"/>
      <protection hidden="1"/>
    </xf>
    <xf numFmtId="3" fontId="22" fillId="0" borderId="164" xfId="0" applyNumberFormat="1" applyFont="1" applyBorder="1" applyAlignment="1" applyProtection="1">
      <alignment horizontal="center" vertical="center" shrinkToFit="1"/>
      <protection hidden="1"/>
    </xf>
    <xf numFmtId="3" fontId="22" fillId="2" borderId="59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39" xfId="0" applyNumberFormat="1" applyFont="1" applyBorder="1" applyAlignment="1" applyProtection="1">
      <alignment horizontal="center" vertical="center" shrinkToFit="1"/>
      <protection hidden="1"/>
    </xf>
    <xf numFmtId="3" fontId="22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0" xfId="0" applyFont="1" applyBorder="1" applyAlignment="1" applyProtection="1">
      <alignment horizontal="left" vertical="center" wrapText="1" indent="1"/>
      <protection hidden="1"/>
    </xf>
    <xf numFmtId="3" fontId="22" fillId="0" borderId="87" xfId="0" applyNumberFormat="1" applyFont="1" applyBorder="1" applyAlignment="1" applyProtection="1">
      <alignment horizontal="center" vertical="center" shrinkToFit="1"/>
      <protection hidden="1"/>
    </xf>
    <xf numFmtId="3" fontId="22" fillId="0" borderId="17" xfId="0" applyNumberFormat="1" applyFont="1" applyBorder="1" applyAlignment="1" applyProtection="1">
      <alignment horizontal="center" vertical="center" shrinkToFit="1"/>
      <protection hidden="1"/>
    </xf>
    <xf numFmtId="3" fontId="22" fillId="2" borderId="173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74" xfId="0" applyNumberFormat="1" applyFont="1" applyBorder="1" applyAlignment="1" applyProtection="1">
      <alignment horizontal="center" vertical="center" shrinkToFit="1"/>
      <protection hidden="1"/>
    </xf>
    <xf numFmtId="3" fontId="22" fillId="2" borderId="175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76" xfId="0" applyNumberFormat="1" applyFont="1" applyBorder="1" applyAlignment="1" applyProtection="1">
      <alignment horizontal="center" vertical="center" shrinkToFit="1"/>
      <protection hidden="1"/>
    </xf>
    <xf numFmtId="3" fontId="22" fillId="2" borderId="17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60" xfId="0" applyFont="1" applyBorder="1" applyAlignment="1" applyProtection="1">
      <alignment horizontal="left" vertical="center" wrapText="1" indent="1"/>
      <protection hidden="1"/>
    </xf>
    <xf numFmtId="3" fontId="22" fillId="0" borderId="53" xfId="0" applyNumberFormat="1" applyFont="1" applyBorder="1" applyAlignment="1" applyProtection="1">
      <alignment horizontal="center" vertical="center" shrinkToFit="1"/>
      <protection hidden="1"/>
    </xf>
    <xf numFmtId="3" fontId="22" fillId="2" borderId="177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78" xfId="0" applyNumberFormat="1" applyFont="1" applyBorder="1" applyAlignment="1" applyProtection="1">
      <alignment horizontal="center" vertical="center" shrinkToFit="1"/>
      <protection hidden="1"/>
    </xf>
    <xf numFmtId="3" fontId="22" fillId="2" borderId="179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80" xfId="0" applyNumberFormat="1" applyFont="1" applyBorder="1" applyAlignment="1" applyProtection="1">
      <alignment horizontal="center" vertical="center" shrinkToFit="1"/>
      <protection hidden="1"/>
    </xf>
    <xf numFmtId="3" fontId="22" fillId="2" borderId="18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67" xfId="0" applyFont="1" applyBorder="1" applyAlignment="1" applyProtection="1">
      <alignment horizontal="left" vertical="center" wrapText="1" indent="1"/>
      <protection hidden="1"/>
    </xf>
    <xf numFmtId="0" fontId="18" fillId="0" borderId="155" xfId="0" applyFont="1" applyBorder="1" applyAlignment="1" applyProtection="1">
      <alignment horizontal="left" vertical="center" wrapText="1" indent="1"/>
      <protection hidden="1"/>
    </xf>
    <xf numFmtId="0" fontId="18" fillId="0" borderId="4" xfId="0" applyFont="1" applyBorder="1" applyAlignment="1" applyProtection="1">
      <alignment horizontal="left" vertical="center" wrapText="1" indent="1"/>
      <protection hidden="1"/>
    </xf>
    <xf numFmtId="3" fontId="22" fillId="0" borderId="31" xfId="0" applyNumberFormat="1" applyFont="1" applyBorder="1" applyAlignment="1" applyProtection="1">
      <alignment horizontal="center" vertical="center" shrinkToFit="1"/>
      <protection hidden="1"/>
    </xf>
    <xf numFmtId="3" fontId="22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27" xfId="0" applyNumberFormat="1" applyFont="1" applyBorder="1" applyAlignment="1" applyProtection="1">
      <alignment horizontal="center" vertical="center" shrinkToFit="1"/>
      <protection hidden="1"/>
    </xf>
    <xf numFmtId="3" fontId="22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wrapText="1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59" fillId="0" borderId="0" xfId="0" applyFont="1" applyAlignment="1" applyProtection="1">
      <alignment vertical="center" wrapText="1"/>
      <protection hidden="1"/>
    </xf>
    <xf numFmtId="0" fontId="59" fillId="0" borderId="0" xfId="0" applyFont="1" applyAlignment="1" applyProtection="1">
      <alignment vertical="center"/>
      <protection hidden="1"/>
    </xf>
    <xf numFmtId="0" fontId="60" fillId="0" borderId="0" xfId="0" applyFont="1" applyAlignment="1">
      <alignment horizontal="center" vertical="center"/>
    </xf>
    <xf numFmtId="0" fontId="40" fillId="0" borderId="135" xfId="0" applyFont="1" applyBorder="1" applyAlignment="1" applyProtection="1">
      <alignment horizontal="center" wrapText="1"/>
      <protection hidden="1"/>
    </xf>
    <xf numFmtId="3" fontId="22" fillId="0" borderId="137" xfId="0" applyNumberFormat="1" applyFont="1" applyBorder="1" applyAlignment="1" applyProtection="1">
      <alignment horizontal="center" vertical="center" shrinkToFit="1"/>
      <protection hidden="1"/>
    </xf>
    <xf numFmtId="3" fontId="22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102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47" xfId="0" applyNumberFormat="1" applyFont="1" applyBorder="1" applyAlignment="1" applyProtection="1">
      <alignment horizontal="center" vertical="center" shrinkToFit="1"/>
      <protection hidden="1"/>
    </xf>
    <xf numFmtId="3" fontId="22" fillId="2" borderId="91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41" xfId="0" applyNumberFormat="1" applyFont="1" applyBorder="1" applyAlignment="1" applyProtection="1">
      <alignment horizontal="center" vertical="center" shrinkToFit="1"/>
      <protection hidden="1"/>
    </xf>
    <xf numFmtId="3" fontId="22" fillId="0" borderId="129" xfId="0" applyNumberFormat="1" applyFont="1" applyBorder="1" applyAlignment="1" applyProtection="1">
      <alignment horizontal="center" vertical="center" shrinkToFit="1"/>
      <protection hidden="1"/>
    </xf>
    <xf numFmtId="3" fontId="22" fillId="0" borderId="122" xfId="0" applyNumberFormat="1" applyFont="1" applyBorder="1" applyAlignment="1" applyProtection="1">
      <alignment horizontal="center" vertical="center" shrinkToFit="1"/>
      <protection hidden="1"/>
    </xf>
    <xf numFmtId="3" fontId="22" fillId="0" borderId="158" xfId="0" applyNumberFormat="1" applyFont="1" applyBorder="1" applyAlignment="1" applyProtection="1">
      <alignment horizontal="center" vertical="center" shrinkToFit="1"/>
      <protection hidden="1"/>
    </xf>
    <xf numFmtId="3" fontId="22" fillId="0" borderId="161" xfId="0" applyNumberFormat="1" applyFont="1" applyBorder="1" applyAlignment="1" applyProtection="1">
      <alignment horizontal="center" vertical="center" shrinkToFit="1"/>
      <protection hidden="1"/>
    </xf>
    <xf numFmtId="3" fontId="22" fillId="0" borderId="162" xfId="0" applyNumberFormat="1" applyFont="1" applyBorder="1" applyAlignment="1" applyProtection="1">
      <alignment horizontal="center" vertical="center" shrinkToFit="1"/>
      <protection hidden="1"/>
    </xf>
    <xf numFmtId="3" fontId="22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49" xfId="0" applyNumberFormat="1" applyFont="1" applyBorder="1" applyAlignment="1" applyProtection="1">
      <alignment horizontal="center" vertical="center" shrinkToFit="1"/>
      <protection hidden="1"/>
    </xf>
    <xf numFmtId="3" fontId="22" fillId="2" borderId="132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39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165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66" xfId="0" applyNumberFormat="1" applyFont="1" applyBorder="1" applyAlignment="1" applyProtection="1">
      <alignment horizontal="center" vertical="center" shrinkToFit="1"/>
      <protection hidden="1"/>
    </xf>
    <xf numFmtId="3" fontId="22" fillId="0" borderId="71" xfId="0" applyNumberFormat="1" applyFont="1" applyBorder="1" applyAlignment="1" applyProtection="1">
      <alignment horizontal="center" vertical="center" shrinkToFit="1"/>
      <protection hidden="1"/>
    </xf>
    <xf numFmtId="3" fontId="22" fillId="0" borderId="70" xfId="0" applyNumberFormat="1" applyFont="1" applyBorder="1" applyAlignment="1" applyProtection="1">
      <alignment horizontal="center" vertical="center" shrinkToFit="1"/>
      <protection hidden="1"/>
    </xf>
    <xf numFmtId="3" fontId="22" fillId="0" borderId="47" xfId="0" applyNumberFormat="1" applyFont="1" applyBorder="1" applyAlignment="1" applyProtection="1">
      <alignment horizontal="center" vertical="center" shrinkToFit="1"/>
      <protection hidden="1"/>
    </xf>
    <xf numFmtId="3" fontId="22" fillId="0" borderId="103" xfId="0" applyNumberFormat="1" applyFont="1" applyBorder="1" applyAlignment="1" applyProtection="1">
      <alignment horizontal="center" vertical="center" shrinkToFit="1"/>
      <protection hidden="1"/>
    </xf>
    <xf numFmtId="3" fontId="22" fillId="0" borderId="148" xfId="0" applyNumberFormat="1" applyFont="1" applyBorder="1" applyAlignment="1" applyProtection="1">
      <alignment horizontal="center" vertical="center" shrinkToFit="1"/>
      <protection hidden="1"/>
    </xf>
    <xf numFmtId="3" fontId="22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39" xfId="0" applyNumberFormat="1" applyFont="1" applyBorder="1" applyAlignment="1" applyProtection="1">
      <alignment horizontal="center" vertical="center" shrinkToFit="1"/>
      <protection hidden="1"/>
    </xf>
    <xf numFmtId="3" fontId="22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84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54" xfId="0" applyNumberFormat="1" applyFont="1" applyBorder="1" applyAlignment="1" applyProtection="1">
      <alignment horizontal="center" vertical="center" shrinkToFit="1"/>
      <protection hidden="1"/>
    </xf>
    <xf numFmtId="3" fontId="22" fillId="2" borderId="104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84" xfId="0" applyNumberFormat="1" applyFont="1" applyBorder="1" applyAlignment="1" applyProtection="1">
      <alignment horizontal="center" vertical="center" shrinkToFit="1"/>
      <protection hidden="1"/>
    </xf>
    <xf numFmtId="3" fontId="22" fillId="0" borderId="150" xfId="0" applyNumberFormat="1" applyFont="1" applyBorder="1" applyAlignment="1" applyProtection="1">
      <alignment horizontal="center" vertical="center" shrinkToFit="1"/>
      <protection hidden="1"/>
    </xf>
    <xf numFmtId="3" fontId="22" fillId="0" borderId="151" xfId="0" applyNumberFormat="1" applyFont="1" applyBorder="1" applyAlignment="1" applyProtection="1">
      <alignment horizontal="center" vertical="center" shrinkToFit="1"/>
      <protection hidden="1"/>
    </xf>
    <xf numFmtId="3" fontId="22" fillId="2" borderId="88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52" xfId="0" applyNumberFormat="1" applyFont="1" applyBorder="1" applyAlignment="1" applyProtection="1">
      <alignment horizontal="center" vertical="center" shrinkToFit="1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indent="5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>
      <alignment vertical="center" wrapText="1"/>
    </xf>
    <xf numFmtId="0" fontId="19" fillId="0" borderId="0" xfId="0" applyFont="1" applyAlignment="1" applyProtection="1">
      <alignment horizontal="left" vertical="center" indent="5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 wrapText="1"/>
      <protection hidden="1"/>
    </xf>
    <xf numFmtId="0" fontId="43" fillId="0" borderId="83" xfId="0" applyFont="1" applyBorder="1" applyAlignment="1" applyProtection="1">
      <alignment horizontal="center" vertical="center" wrapText="1"/>
      <protection hidden="1"/>
    </xf>
    <xf numFmtId="0" fontId="43" fillId="0" borderId="27" xfId="0" applyFont="1" applyBorder="1" applyAlignment="1" applyProtection="1">
      <alignment horizontal="center" vertical="center" wrapText="1"/>
      <protection hidden="1"/>
    </xf>
    <xf numFmtId="0" fontId="43" fillId="0" borderId="135" xfId="0" applyFont="1" applyBorder="1" applyAlignment="1" applyProtection="1">
      <alignment horizontal="center" vertical="center" wrapText="1"/>
      <protection hidden="1"/>
    </xf>
    <xf numFmtId="0" fontId="43" fillId="0" borderId="136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3" fontId="43" fillId="0" borderId="23" xfId="0" applyNumberFormat="1" applyFont="1" applyBorder="1" applyAlignment="1" applyProtection="1">
      <alignment horizontal="center" vertical="center" shrinkToFit="1"/>
      <protection hidden="1"/>
    </xf>
    <xf numFmtId="3" fontId="43" fillId="0" borderId="82" xfId="0" applyNumberFormat="1" applyFont="1" applyBorder="1" applyAlignment="1" applyProtection="1">
      <alignment horizontal="center" vertical="center" shrinkToFit="1"/>
      <protection hidden="1"/>
    </xf>
    <xf numFmtId="3" fontId="43" fillId="0" borderId="22" xfId="0" applyNumberFormat="1" applyFont="1" applyBorder="1" applyAlignment="1" applyProtection="1">
      <alignment horizontal="center" vertical="center" shrinkToFit="1"/>
      <protection hidden="1"/>
    </xf>
    <xf numFmtId="3" fontId="43" fillId="0" borderId="137" xfId="0" applyNumberFormat="1" applyFont="1" applyBorder="1" applyAlignment="1" applyProtection="1">
      <alignment horizontal="center" vertical="center" shrinkToFit="1"/>
      <protection hidden="1"/>
    </xf>
    <xf numFmtId="3" fontId="43" fillId="0" borderId="138" xfId="0" applyNumberFormat="1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 wrapText="1"/>
      <protection hidden="1"/>
    </xf>
    <xf numFmtId="3" fontId="22" fillId="2" borderId="14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62" xfId="0" applyFont="1" applyBorder="1" applyAlignment="1" applyProtection="1">
      <alignment horizontal="right" vertical="center"/>
      <protection hidden="1"/>
    </xf>
    <xf numFmtId="0" fontId="43" fillId="0" borderId="62" xfId="0" applyFont="1" applyBorder="1" applyAlignment="1" applyProtection="1">
      <alignment horizontal="left" vertical="center" wrapText="1"/>
      <protection hidden="1"/>
    </xf>
    <xf numFmtId="0" fontId="65" fillId="0" borderId="62" xfId="0" applyFont="1" applyBorder="1" applyAlignment="1" applyProtection="1">
      <alignment horizontal="center" vertical="center" wrapText="1"/>
      <protection hidden="1"/>
    </xf>
    <xf numFmtId="3" fontId="22" fillId="2" borderId="142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25" xfId="0" applyFont="1" applyBorder="1" applyAlignment="1" applyProtection="1">
      <alignment horizontal="right" vertical="center"/>
      <protection hidden="1"/>
    </xf>
    <xf numFmtId="0" fontId="43" fillId="0" borderId="25" xfId="0" applyFont="1" applyBorder="1" applyAlignment="1" applyProtection="1">
      <alignment horizontal="left" vertical="center" wrapText="1"/>
      <protection hidden="1"/>
    </xf>
    <xf numFmtId="0" fontId="65" fillId="0" borderId="25" xfId="0" applyFont="1" applyBorder="1" applyAlignment="1" applyProtection="1">
      <alignment horizontal="center" vertical="center" wrapText="1"/>
      <protection hidden="1"/>
    </xf>
    <xf numFmtId="3" fontId="22" fillId="0" borderId="26" xfId="0" applyNumberFormat="1" applyFont="1" applyBorder="1" applyAlignment="1" applyProtection="1">
      <alignment horizontal="center" vertical="center" shrinkToFit="1"/>
      <protection hidden="1"/>
    </xf>
    <xf numFmtId="3" fontId="22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25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43" xfId="0" applyNumberFormat="1" applyFont="1" applyBorder="1" applyAlignment="1" applyProtection="1">
      <alignment horizontal="center" vertical="center" shrinkToFit="1"/>
      <protection hidden="1"/>
    </xf>
    <xf numFmtId="3" fontId="22" fillId="2" borderId="144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25" xfId="0" applyNumberFormat="1" applyFont="1" applyBorder="1" applyAlignment="1" applyProtection="1">
      <alignment horizontal="center" vertical="center" shrinkToFit="1"/>
      <protection hidden="1"/>
    </xf>
    <xf numFmtId="0" fontId="43" fillId="0" borderId="20" xfId="0" applyFont="1" applyBorder="1" applyAlignment="1" applyProtection="1">
      <alignment horizontal="right" vertical="center"/>
      <protection hidden="1"/>
    </xf>
    <xf numFmtId="0" fontId="43" fillId="0" borderId="20" xfId="0" applyFont="1" applyBorder="1" applyAlignment="1" applyProtection="1">
      <alignment horizontal="left" vertical="center" wrapText="1"/>
      <protection hidden="1"/>
    </xf>
    <xf numFmtId="0" fontId="65" fillId="0" borderId="20" xfId="0" applyFont="1" applyBorder="1" applyAlignment="1" applyProtection="1">
      <alignment horizontal="center" vertical="center" wrapText="1"/>
      <protection hidden="1"/>
    </xf>
    <xf numFmtId="3" fontId="22" fillId="0" borderId="21" xfId="0" applyNumberFormat="1" applyFont="1" applyBorder="1" applyAlignment="1" applyProtection="1">
      <alignment horizontal="center" vertical="center" shrinkToFit="1"/>
      <protection hidden="1"/>
    </xf>
    <xf numFmtId="3" fontId="22" fillId="2" borderId="93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20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45" xfId="0" applyNumberFormat="1" applyFont="1" applyBorder="1" applyAlignment="1" applyProtection="1">
      <alignment horizontal="center" vertical="center" shrinkToFit="1"/>
      <protection hidden="1"/>
    </xf>
    <xf numFmtId="3" fontId="22" fillId="2" borderId="146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20" xfId="0" applyNumberFormat="1" applyFont="1" applyBorder="1" applyAlignment="1" applyProtection="1">
      <alignment horizontal="center" vertical="center" shrinkToFit="1"/>
      <protection hidden="1"/>
    </xf>
    <xf numFmtId="0" fontId="43" fillId="0" borderId="27" xfId="0" applyFont="1" applyBorder="1" applyAlignment="1" applyProtection="1">
      <alignment horizontal="right" vertical="center"/>
      <protection hidden="1"/>
    </xf>
    <xf numFmtId="0" fontId="43" fillId="0" borderId="27" xfId="0" applyFont="1" applyBorder="1" applyAlignment="1" applyProtection="1">
      <alignment horizontal="left" vertical="center" wrapText="1"/>
      <protection hidden="1"/>
    </xf>
    <xf numFmtId="0" fontId="65" fillId="0" borderId="27" xfId="0" applyFont="1" applyBorder="1" applyAlignment="1" applyProtection="1">
      <alignment horizontal="center" vertical="center" wrapText="1"/>
      <protection hidden="1"/>
    </xf>
    <xf numFmtId="3" fontId="22" fillId="0" borderId="135" xfId="0" applyNumberFormat="1" applyFont="1" applyBorder="1" applyAlignment="1" applyProtection="1">
      <alignment horizontal="center" vertical="center" shrinkToFit="1"/>
      <protection hidden="1"/>
    </xf>
    <xf numFmtId="3" fontId="22" fillId="2" borderId="13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vertical="center" wrapText="1"/>
      <protection hidden="1"/>
    </xf>
    <xf numFmtId="0" fontId="46" fillId="0" borderId="76" xfId="0" applyFont="1" applyBorder="1" applyAlignment="1" applyProtection="1">
      <alignment horizontal="center" vertical="center" wrapText="1"/>
      <protection hidden="1"/>
    </xf>
    <xf numFmtId="0" fontId="18" fillId="0" borderId="74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3" fillId="0" borderId="28" xfId="0" applyFont="1" applyBorder="1" applyAlignment="1" applyProtection="1">
      <alignment horizontal="center" vertical="center" shrinkToFit="1"/>
      <protection hidden="1"/>
    </xf>
    <xf numFmtId="0" fontId="22" fillId="2" borderId="0" xfId="0" applyFont="1" applyFill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34" fillId="0" borderId="130" xfId="0" applyFont="1" applyBorder="1" applyAlignment="1" applyProtection="1">
      <alignment horizontal="center" vertical="center"/>
      <protection hidden="1"/>
    </xf>
    <xf numFmtId="0" fontId="22" fillId="2" borderId="17" xfId="0" applyFont="1" applyFill="1" applyBorder="1" applyAlignment="1" applyProtection="1">
      <alignment horizontal="center" vertical="center" shrinkToFit="1"/>
      <protection locked="0"/>
    </xf>
    <xf numFmtId="0" fontId="22" fillId="2" borderId="62" xfId="0" applyFont="1" applyFill="1" applyBorder="1" applyAlignment="1" applyProtection="1">
      <alignment horizontal="left" vertical="center" shrinkToFit="1"/>
      <protection locked="0"/>
    </xf>
    <xf numFmtId="0" fontId="22" fillId="0" borderId="62" xfId="0" applyFont="1" applyBorder="1" applyAlignment="1" applyProtection="1">
      <alignment horizontal="center" vertical="center" wrapText="1"/>
      <protection hidden="1"/>
    </xf>
    <xf numFmtId="0" fontId="34" fillId="0" borderId="91" xfId="0" applyFont="1" applyBorder="1" applyAlignment="1" applyProtection="1">
      <alignment horizontal="center" vertical="center"/>
      <protection hidden="1"/>
    </xf>
    <xf numFmtId="0" fontId="22" fillId="2" borderId="66" xfId="0" applyFont="1" applyFill="1" applyBorder="1" applyAlignment="1" applyProtection="1">
      <alignment horizontal="center" vertical="center" shrinkToFit="1"/>
      <protection locked="0"/>
    </xf>
    <xf numFmtId="3" fontId="22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95" xfId="0" applyFont="1" applyFill="1" applyBorder="1" applyAlignment="1" applyProtection="1">
      <alignment horizontal="left" vertical="center" shrinkToFit="1"/>
      <protection locked="0"/>
    </xf>
    <xf numFmtId="0" fontId="22" fillId="0" borderId="95" xfId="0" applyFont="1" applyBorder="1" applyAlignment="1" applyProtection="1">
      <alignment horizontal="center" vertical="center" wrapText="1"/>
      <protection hidden="1"/>
    </xf>
    <xf numFmtId="0" fontId="43" fillId="0" borderId="95" xfId="0" applyFont="1" applyBorder="1" applyAlignment="1" applyProtection="1">
      <alignment horizontal="center" vertical="center" wrapText="1"/>
      <protection hidden="1"/>
    </xf>
    <xf numFmtId="0" fontId="34" fillId="0" borderId="97" xfId="0" applyFont="1" applyBorder="1" applyAlignment="1" applyProtection="1">
      <alignment horizontal="center" vertical="center"/>
      <protection hidden="1"/>
    </xf>
    <xf numFmtId="3" fontId="22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center" vertical="center" wrapText="1"/>
      <protection hidden="1"/>
    </xf>
    <xf numFmtId="3" fontId="35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19" fillId="0" borderId="8" xfId="0" applyFont="1" applyBorder="1" applyAlignment="1" applyProtection="1">
      <alignment horizontal="left" vertical="center"/>
      <protection hidden="1"/>
    </xf>
    <xf numFmtId="0" fontId="19" fillId="0" borderId="8" xfId="0" applyFont="1" applyBorder="1" applyAlignment="1" applyProtection="1">
      <alignment vertical="center" wrapText="1"/>
      <protection hidden="1"/>
    </xf>
    <xf numFmtId="0" fontId="43" fillId="0" borderId="189" xfId="0" applyFont="1" applyBorder="1" applyAlignment="1" applyProtection="1">
      <alignment horizontal="center" vertical="center" wrapText="1"/>
      <protection hidden="1"/>
    </xf>
    <xf numFmtId="0" fontId="43" fillId="0" borderId="190" xfId="0" applyFont="1" applyBorder="1" applyAlignment="1" applyProtection="1">
      <alignment horizontal="center" vertical="center" wrapText="1"/>
      <protection hidden="1"/>
    </xf>
    <xf numFmtId="0" fontId="43" fillId="0" borderId="191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left" vertical="center" wrapText="1"/>
      <protection hidden="1"/>
    </xf>
    <xf numFmtId="3" fontId="22" fillId="0" borderId="186" xfId="0" applyNumberFormat="1" applyFont="1" applyBorder="1" applyAlignment="1" applyProtection="1">
      <alignment horizontal="center" vertical="center" shrinkToFit="1"/>
      <protection hidden="1"/>
    </xf>
    <xf numFmtId="3" fontId="22" fillId="0" borderId="187" xfId="0" applyNumberFormat="1" applyFont="1" applyBorder="1" applyAlignment="1" applyProtection="1">
      <alignment horizontal="center" vertical="center" shrinkToFit="1"/>
      <protection hidden="1"/>
    </xf>
    <xf numFmtId="3" fontId="22" fillId="0" borderId="18" xfId="0" applyNumberFormat="1" applyFont="1" applyBorder="1" applyAlignment="1" applyProtection="1">
      <alignment horizontal="center" vertical="center" shrinkToFit="1"/>
      <protection hidden="1"/>
    </xf>
    <xf numFmtId="0" fontId="18" fillId="0" borderId="94" xfId="0" applyFont="1" applyBorder="1" applyAlignment="1" applyProtection="1">
      <alignment horizontal="left" vertical="center" wrapText="1" indent="2"/>
      <protection hidden="1"/>
    </xf>
    <xf numFmtId="3" fontId="22" fillId="2" borderId="119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21" xfId="0" applyNumberFormat="1" applyFont="1" applyBorder="1" applyAlignment="1" applyProtection="1">
      <alignment horizontal="center" vertical="center" shrinkToFit="1"/>
      <protection hidden="1"/>
    </xf>
    <xf numFmtId="0" fontId="23" fillId="0" borderId="42" xfId="0" applyFont="1" applyBorder="1" applyAlignment="1" applyProtection="1">
      <alignment horizontal="left" vertical="center" wrapText="1" indent="5"/>
      <protection hidden="1"/>
    </xf>
    <xf numFmtId="3" fontId="22" fillId="2" borderId="13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52" xfId="0" applyNumberFormat="1" applyFont="1" applyBorder="1" applyAlignment="1" applyProtection="1">
      <alignment horizontal="center" vertical="center" shrinkToFit="1"/>
      <protection hidden="1"/>
    </xf>
    <xf numFmtId="3" fontId="22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3" xfId="0" applyNumberFormat="1" applyFont="1" applyBorder="1" applyAlignment="1" applyProtection="1">
      <alignment horizontal="center" vertical="center" shrinkToFit="1"/>
      <protection hidden="1"/>
    </xf>
    <xf numFmtId="0" fontId="25" fillId="0" borderId="42" xfId="0" applyFont="1" applyBorder="1" applyAlignment="1" applyProtection="1">
      <alignment horizontal="left" vertical="center" wrapText="1" indent="7"/>
      <protection hidden="1"/>
    </xf>
    <xf numFmtId="0" fontId="25" fillId="0" borderId="0" xfId="0" applyFont="1" applyAlignment="1" applyProtection="1">
      <alignment horizontal="left" vertical="center" wrapText="1" indent="7"/>
      <protection hidden="1"/>
    </xf>
    <xf numFmtId="3" fontId="22" fillId="0" borderId="108" xfId="0" applyNumberFormat="1" applyFont="1" applyBorder="1" applyAlignment="1" applyProtection="1">
      <alignment horizontal="center" vertical="center" shrinkToFit="1"/>
      <protection hidden="1"/>
    </xf>
    <xf numFmtId="3" fontId="22" fillId="2" borderId="12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82" xfId="0" applyFont="1" applyBorder="1" applyAlignment="1" applyProtection="1">
      <alignment horizontal="left" vertical="center" wrapText="1" indent="2"/>
      <protection hidden="1"/>
    </xf>
    <xf numFmtId="3" fontId="22" fillId="0" borderId="183" xfId="0" applyNumberFormat="1" applyFont="1" applyBorder="1" applyAlignment="1" applyProtection="1">
      <alignment horizontal="center" vertical="center" shrinkToFit="1"/>
      <protection hidden="1"/>
    </xf>
    <xf numFmtId="3" fontId="22" fillId="2" borderId="184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182" xfId="0" applyNumberFormat="1" applyFont="1" applyFill="1" applyBorder="1" applyAlignment="1" applyProtection="1">
      <alignment horizontal="center" vertical="center" shrinkToFit="1"/>
      <protection locked="0"/>
    </xf>
    <xf numFmtId="3" fontId="68" fillId="0" borderId="0" xfId="0" applyNumberFormat="1" applyFont="1" applyAlignment="1" applyProtection="1">
      <alignment horizontal="center"/>
      <protection hidden="1"/>
    </xf>
    <xf numFmtId="0" fontId="18" fillId="0" borderId="115" xfId="0" applyFont="1" applyBorder="1" applyAlignment="1" applyProtection="1">
      <alignment horizontal="left" vertical="center" wrapText="1" indent="2"/>
      <protection hidden="1"/>
    </xf>
    <xf numFmtId="3" fontId="22" fillId="0" borderId="125" xfId="0" applyNumberFormat="1" applyFont="1" applyBorder="1" applyAlignment="1" applyProtection="1">
      <alignment horizontal="center" vertical="center" shrinkToFit="1"/>
      <protection hidden="1"/>
    </xf>
    <xf numFmtId="3" fontId="22" fillId="0" borderId="118" xfId="0" applyNumberFormat="1" applyFont="1" applyBorder="1" applyAlignment="1" applyProtection="1">
      <alignment horizontal="center" vertical="center" shrinkToFit="1"/>
      <protection hidden="1"/>
    </xf>
    <xf numFmtId="3" fontId="22" fillId="0" borderId="126" xfId="0" applyNumberFormat="1" applyFont="1" applyBorder="1" applyAlignment="1" applyProtection="1">
      <alignment horizontal="center" vertical="center" shrinkToFit="1"/>
      <protection hidden="1"/>
    </xf>
    <xf numFmtId="3" fontId="69" fillId="0" borderId="0" xfId="0" applyNumberFormat="1" applyFont="1" applyAlignment="1" applyProtection="1">
      <alignment horizontal="left" vertical="center"/>
      <protection hidden="1"/>
    </xf>
    <xf numFmtId="0" fontId="23" fillId="0" borderId="50" xfId="0" applyFont="1" applyBorder="1" applyAlignment="1" applyProtection="1">
      <alignment horizontal="left" vertical="center" wrapText="1" indent="5"/>
      <protection hidden="1"/>
    </xf>
    <xf numFmtId="3" fontId="22" fillId="0" borderId="48" xfId="0" applyNumberFormat="1" applyFont="1" applyBorder="1" applyAlignment="1" applyProtection="1">
      <alignment horizontal="center" vertical="center" shrinkToFit="1"/>
      <protection hidden="1"/>
    </xf>
    <xf numFmtId="3" fontId="22" fillId="2" borderId="127" xfId="0" applyNumberFormat="1" applyFont="1" applyFill="1" applyBorder="1" applyAlignment="1" applyProtection="1">
      <alignment horizontal="center" vertical="center" shrinkToFit="1"/>
      <protection locked="0"/>
    </xf>
    <xf numFmtId="3" fontId="22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73" fillId="0" borderId="0" xfId="0" applyFont="1" applyAlignment="1" applyProtection="1">
      <alignment horizontal="center" wrapText="1"/>
      <protection hidden="1"/>
    </xf>
    <xf numFmtId="0" fontId="74" fillId="0" borderId="0" xfId="0" applyFont="1" applyAlignment="1" applyProtection="1">
      <alignment vertical="center"/>
      <protection hidden="1"/>
    </xf>
    <xf numFmtId="0" fontId="75" fillId="0" borderId="0" xfId="0" applyFont="1" applyProtection="1">
      <protection hidden="1"/>
    </xf>
    <xf numFmtId="0" fontId="21" fillId="0" borderId="0" xfId="0" applyFont="1" applyAlignment="1" applyProtection="1">
      <alignment horizontal="right" vertical="center" indent="1"/>
      <protection hidden="1"/>
    </xf>
    <xf numFmtId="49" fontId="76" fillId="2" borderId="61" xfId="0" applyNumberFormat="1" applyFont="1" applyFill="1" applyBorder="1" applyAlignment="1" applyProtection="1">
      <alignment horizontal="left" vertical="center"/>
      <protection locked="0" hidden="1"/>
    </xf>
    <xf numFmtId="0" fontId="76" fillId="2" borderId="61" xfId="0" applyFont="1" applyFill="1" applyBorder="1" applyAlignment="1" applyProtection="1">
      <alignment horizontal="left" vertical="center" shrinkToFit="1"/>
      <protection locked="0" hidden="1"/>
    </xf>
    <xf numFmtId="0" fontId="13" fillId="5" borderId="0" xfId="0" applyFont="1" applyFill="1" applyAlignment="1" applyProtection="1">
      <alignment vertical="center"/>
      <protection hidden="1"/>
    </xf>
    <xf numFmtId="164" fontId="76" fillId="0" borderId="0" xfId="0" applyNumberFormat="1" applyFont="1" applyAlignment="1" applyProtection="1">
      <alignment vertical="center" shrinkToFit="1"/>
      <protection hidden="1"/>
    </xf>
    <xf numFmtId="0" fontId="78" fillId="0" borderId="61" xfId="0" applyFont="1" applyBorder="1" applyAlignment="1" applyProtection="1">
      <alignment vertical="center"/>
      <protection hidden="1"/>
    </xf>
    <xf numFmtId="164" fontId="25" fillId="0" borderId="0" xfId="0" applyNumberFormat="1" applyFont="1" applyAlignment="1" applyProtection="1">
      <alignment horizontal="left" vertical="center"/>
      <protection locked="0" hidden="1"/>
    </xf>
    <xf numFmtId="0" fontId="13" fillId="5" borderId="0" xfId="0" applyFont="1" applyFill="1" applyAlignment="1" applyProtection="1">
      <alignment horizontal="right"/>
      <protection hidden="1"/>
    </xf>
    <xf numFmtId="164" fontId="23" fillId="2" borderId="61" xfId="0" applyNumberFormat="1" applyFont="1" applyFill="1" applyBorder="1" applyAlignment="1" applyProtection="1">
      <alignment horizontal="left" vertical="center" shrinkToFit="1"/>
      <protection locked="0" hidden="1"/>
    </xf>
    <xf numFmtId="0" fontId="23" fillId="0" borderId="0" xfId="1" applyFont="1" applyFill="1" applyBorder="1" applyAlignment="1" applyProtection="1">
      <alignment horizontal="left" vertical="center" shrinkToFit="1"/>
      <protection locked="0" hidden="1"/>
    </xf>
    <xf numFmtId="0" fontId="25" fillId="0" borderId="0" xfId="0" applyFont="1" applyAlignment="1" applyProtection="1">
      <alignment horizontal="left" vertical="center" shrinkToFit="1"/>
      <protection locked="0" hidden="1"/>
    </xf>
    <xf numFmtId="0" fontId="15" fillId="0" borderId="115" xfId="0" applyFont="1" applyBorder="1" applyAlignment="1" applyProtection="1">
      <alignment vertical="top"/>
      <protection hidden="1"/>
    </xf>
    <xf numFmtId="0" fontId="23" fillId="2" borderId="61" xfId="1" applyFont="1" applyFill="1" applyBorder="1" applyAlignment="1" applyProtection="1">
      <alignment horizontal="left" vertical="center" shrinkToFit="1"/>
      <protection locked="0" hidden="1"/>
    </xf>
    <xf numFmtId="0" fontId="23" fillId="2" borderId="61" xfId="0" applyFont="1" applyFill="1" applyBorder="1" applyAlignment="1" applyProtection="1">
      <alignment horizontal="left" vertical="center" shrinkToFit="1"/>
      <protection locked="0" hidden="1"/>
    </xf>
    <xf numFmtId="0" fontId="25" fillId="0" borderId="0" xfId="0" applyFont="1" applyAlignment="1" applyProtection="1">
      <alignment horizontal="left" vertical="center"/>
      <protection locked="0" hidden="1"/>
    </xf>
    <xf numFmtId="0" fontId="23" fillId="0" borderId="61" xfId="0" applyFont="1" applyBorder="1" applyAlignment="1" applyProtection="1">
      <alignment horizontal="left" vertical="center"/>
      <protection hidden="1"/>
    </xf>
    <xf numFmtId="0" fontId="79" fillId="5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 indent="1"/>
      <protection hidden="1"/>
    </xf>
    <xf numFmtId="0" fontId="15" fillId="0" borderId="0" xfId="0" applyFont="1" applyAlignment="1" applyProtection="1">
      <alignment horizontal="left"/>
      <protection hidden="1"/>
    </xf>
    <xf numFmtId="0" fontId="23" fillId="2" borderId="61" xfId="0" applyFont="1" applyFill="1" applyBorder="1" applyAlignment="1" applyProtection="1">
      <alignment horizontal="left" vertical="center"/>
      <protection locked="0" hidden="1"/>
    </xf>
    <xf numFmtId="0" fontId="52" fillId="0" borderId="0" xfId="0" applyFont="1" applyAlignment="1" applyProtection="1">
      <alignment horizontal="justify" vertical="center" wrapText="1"/>
      <protection hidden="1"/>
    </xf>
    <xf numFmtId="0" fontId="80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left" shrinkToFit="1"/>
      <protection locked="0"/>
    </xf>
    <xf numFmtId="0" fontId="52" fillId="0" borderId="0" xfId="0" applyFont="1" applyAlignment="1" applyProtection="1">
      <alignment shrinkToFit="1"/>
      <protection locked="0"/>
    </xf>
    <xf numFmtId="0" fontId="15" fillId="2" borderId="61" xfId="0" applyFont="1" applyFill="1" applyBorder="1" applyAlignment="1" applyProtection="1">
      <alignment horizontal="left" vertical="center" shrinkToFit="1"/>
      <protection locked="0"/>
    </xf>
    <xf numFmtId="164" fontId="25" fillId="0" borderId="0" xfId="0" applyNumberFormat="1" applyFont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right" vertical="center" wrapText="1" indent="1"/>
      <protection hidden="1"/>
    </xf>
    <xf numFmtId="0" fontId="28" fillId="0" borderId="0" xfId="0" applyFont="1" applyProtection="1"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5" fillId="0" borderId="27" xfId="0" applyFont="1" applyBorder="1" applyAlignment="1" applyProtection="1">
      <alignment vertical="center"/>
      <protection hidden="1"/>
    </xf>
    <xf numFmtId="0" fontId="21" fillId="0" borderId="34" xfId="0" applyFont="1" applyBorder="1" applyAlignment="1" applyProtection="1">
      <alignment horizontal="left" vertical="center" indent="1"/>
      <protection hidden="1"/>
    </xf>
    <xf numFmtId="0" fontId="28" fillId="0" borderId="219" xfId="0" applyFont="1" applyBorder="1" applyAlignment="1" applyProtection="1">
      <alignment horizontal="center" vertical="center"/>
      <protection hidden="1"/>
    </xf>
    <xf numFmtId="0" fontId="28" fillId="0" borderId="170" xfId="0" applyFont="1" applyBorder="1" applyAlignment="1" applyProtection="1">
      <alignment horizontal="center" vertical="center"/>
      <protection hidden="1"/>
    </xf>
    <xf numFmtId="0" fontId="28" fillId="2" borderId="21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Border="1" applyAlignment="1" applyProtection="1">
      <alignment horizontal="left" vertical="center" wrapText="1" indent="3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vertical="center" wrapText="1"/>
      <protection hidden="1"/>
    </xf>
    <xf numFmtId="0" fontId="23" fillId="0" borderId="0" xfId="0" quotePrefix="1" applyFont="1" applyAlignment="1" applyProtection="1">
      <alignment horizontal="center" vertical="center"/>
      <protection hidden="1"/>
    </xf>
    <xf numFmtId="0" fontId="81" fillId="0" borderId="0" xfId="0" applyFont="1" applyAlignment="1">
      <alignment horizontal="left" wrapText="1"/>
    </xf>
    <xf numFmtId="0" fontId="82" fillId="0" borderId="0" xfId="0" applyFont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center"/>
      <protection hidden="1"/>
    </xf>
    <xf numFmtId="0" fontId="85" fillId="0" borderId="0" xfId="0" applyFont="1" applyAlignment="1">
      <alignment horizontal="left" vertical="center" indent="3"/>
    </xf>
    <xf numFmtId="0" fontId="86" fillId="0" borderId="0" xfId="0" applyFont="1" applyAlignment="1">
      <alignment horizontal="left" wrapText="1"/>
    </xf>
    <xf numFmtId="1" fontId="87" fillId="0" borderId="0" xfId="0" applyNumberFormat="1" applyFont="1"/>
    <xf numFmtId="0" fontId="3" fillId="0" borderId="0" xfId="0" applyFont="1"/>
    <xf numFmtId="1" fontId="88" fillId="0" borderId="185" xfId="0" applyNumberFormat="1" applyFont="1" applyBorder="1"/>
    <xf numFmtId="0" fontId="52" fillId="0" borderId="124" xfId="0" applyFont="1" applyBorder="1" applyAlignment="1" applyProtection="1">
      <alignment horizontal="left" vertical="center" wrapText="1"/>
      <protection hidden="1"/>
    </xf>
    <xf numFmtId="0" fontId="52" fillId="0" borderId="81" xfId="0" applyFont="1" applyBorder="1" applyAlignment="1" applyProtection="1">
      <alignment horizontal="left" vertical="center" wrapText="1"/>
      <protection hidden="1"/>
    </xf>
    <xf numFmtId="0" fontId="52" fillId="0" borderId="132" xfId="0" applyFont="1" applyBorder="1" applyAlignment="1" applyProtection="1">
      <alignment horizontal="left" vertical="center" wrapText="1"/>
      <protection hidden="1"/>
    </xf>
    <xf numFmtId="0" fontId="70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7" fillId="7" borderId="124" xfId="0" applyFont="1" applyFill="1" applyBorder="1" applyAlignment="1" applyProtection="1">
      <alignment horizontal="center" vertical="center" wrapText="1" shrinkToFit="1"/>
      <protection hidden="1"/>
    </xf>
    <xf numFmtId="0" fontId="77" fillId="7" borderId="132" xfId="0" applyFont="1" applyFill="1" applyBorder="1" applyAlignment="1" applyProtection="1">
      <alignment horizontal="center" vertical="center" wrapText="1" shrinkToFi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3" fillId="2" borderId="33" xfId="0" applyFont="1" applyFill="1" applyBorder="1" applyAlignment="1" applyProtection="1">
      <alignment horizontal="left" vertical="top" wrapText="1"/>
      <protection locked="0"/>
    </xf>
    <xf numFmtId="0" fontId="23" fillId="2" borderId="34" xfId="0" applyFont="1" applyFill="1" applyBorder="1" applyAlignment="1" applyProtection="1">
      <alignment horizontal="left" vertical="top" wrapText="1"/>
      <protection locked="0"/>
    </xf>
    <xf numFmtId="0" fontId="23" fillId="2" borderId="35" xfId="0" applyFont="1" applyFill="1" applyBorder="1" applyAlignment="1" applyProtection="1">
      <alignment horizontal="left" vertical="top" wrapText="1"/>
      <protection locked="0"/>
    </xf>
    <xf numFmtId="0" fontId="23" fillId="2" borderId="36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Alignment="1" applyProtection="1">
      <alignment horizontal="left" vertical="top" wrapText="1"/>
      <protection locked="0"/>
    </xf>
    <xf numFmtId="0" fontId="23" fillId="2" borderId="37" xfId="0" applyFont="1" applyFill="1" applyBorder="1" applyAlignment="1" applyProtection="1">
      <alignment horizontal="left" vertical="top" wrapText="1"/>
      <protection locked="0"/>
    </xf>
    <xf numFmtId="0" fontId="23" fillId="2" borderId="38" xfId="0" applyFont="1" applyFill="1" applyBorder="1" applyAlignment="1" applyProtection="1">
      <alignment horizontal="left" vertical="top" wrapText="1"/>
      <protection locked="0"/>
    </xf>
    <xf numFmtId="0" fontId="23" fillId="2" borderId="39" xfId="0" applyFont="1" applyFill="1" applyBorder="1" applyAlignment="1" applyProtection="1">
      <alignment horizontal="left" vertical="top" wrapText="1"/>
      <protection locked="0"/>
    </xf>
    <xf numFmtId="0" fontId="23" fillId="2" borderId="40" xfId="0" applyFont="1" applyFill="1" applyBorder="1" applyAlignment="1" applyProtection="1">
      <alignment horizontal="left" vertical="top" wrapText="1"/>
      <protection locked="0"/>
    </xf>
    <xf numFmtId="0" fontId="51" fillId="0" borderId="15" xfId="0" applyFont="1" applyBorder="1" applyAlignment="1" applyProtection="1">
      <alignment horizontal="right" vertical="center" wrapText="1"/>
      <protection hidden="1"/>
    </xf>
    <xf numFmtId="0" fontId="51" fillId="0" borderId="30" xfId="0" applyFont="1" applyBorder="1" applyAlignment="1" applyProtection="1">
      <alignment horizontal="right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23" fillId="2" borderId="33" xfId="0" applyFont="1" applyFill="1" applyBorder="1" applyAlignment="1" applyProtection="1">
      <alignment horizontal="left" vertical="top" shrinkToFit="1"/>
      <protection locked="0"/>
    </xf>
    <xf numFmtId="0" fontId="23" fillId="2" borderId="34" xfId="0" applyFont="1" applyFill="1" applyBorder="1" applyAlignment="1" applyProtection="1">
      <alignment horizontal="left" vertical="top" shrinkToFit="1"/>
      <protection locked="0"/>
    </xf>
    <xf numFmtId="0" fontId="23" fillId="2" borderId="35" xfId="0" applyFont="1" applyFill="1" applyBorder="1" applyAlignment="1" applyProtection="1">
      <alignment horizontal="left" vertical="top" shrinkToFit="1"/>
      <protection locked="0"/>
    </xf>
    <xf numFmtId="0" fontId="23" fillId="2" borderId="36" xfId="0" applyFont="1" applyFill="1" applyBorder="1" applyAlignment="1" applyProtection="1">
      <alignment horizontal="left" vertical="top" shrinkToFit="1"/>
      <protection locked="0"/>
    </xf>
    <xf numFmtId="0" fontId="23" fillId="2" borderId="0" xfId="0" applyFont="1" applyFill="1" applyAlignment="1" applyProtection="1">
      <alignment horizontal="left" vertical="top" shrinkToFit="1"/>
      <protection locked="0"/>
    </xf>
    <xf numFmtId="0" fontId="23" fillId="2" borderId="37" xfId="0" applyFont="1" applyFill="1" applyBorder="1" applyAlignment="1" applyProtection="1">
      <alignment horizontal="left" vertical="top" shrinkToFit="1"/>
      <protection locked="0"/>
    </xf>
    <xf numFmtId="0" fontId="23" fillId="2" borderId="38" xfId="0" applyFont="1" applyFill="1" applyBorder="1" applyAlignment="1" applyProtection="1">
      <alignment horizontal="left" vertical="top" shrinkToFit="1"/>
      <protection locked="0"/>
    </xf>
    <xf numFmtId="0" fontId="23" fillId="2" borderId="39" xfId="0" applyFont="1" applyFill="1" applyBorder="1" applyAlignment="1" applyProtection="1">
      <alignment horizontal="left" vertical="top" shrinkToFit="1"/>
      <protection locked="0"/>
    </xf>
    <xf numFmtId="0" fontId="23" fillId="2" borderId="40" xfId="0" applyFont="1" applyFill="1" applyBorder="1" applyAlignment="1" applyProtection="1">
      <alignment horizontal="left" vertical="top" shrinkToFit="1"/>
      <protection locked="0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33" xfId="0" applyFont="1" applyBorder="1" applyAlignment="1" applyProtection="1">
      <alignment horizontal="center" vertical="center" wrapText="1"/>
      <protection hidden="1"/>
    </xf>
    <xf numFmtId="0" fontId="17" fillId="0" borderId="134" xfId="0" applyFont="1" applyBorder="1" applyAlignment="1" applyProtection="1">
      <alignment horizontal="center" vertical="center" wrapText="1"/>
      <protection hidden="1"/>
    </xf>
    <xf numFmtId="0" fontId="46" fillId="0" borderId="22" xfId="0" applyFont="1" applyBorder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20" fillId="0" borderId="14" xfId="0" quotePrefix="1" applyFont="1" applyBorder="1" applyAlignment="1" applyProtection="1">
      <alignment horizontal="right" vertical="center"/>
      <protection hidden="1"/>
    </xf>
    <xf numFmtId="0" fontId="20" fillId="0" borderId="15" xfId="0" applyFont="1" applyBorder="1" applyAlignment="1" applyProtection="1">
      <alignment horizontal="right" vertical="center"/>
      <protection hidden="1"/>
    </xf>
    <xf numFmtId="0" fontId="18" fillId="0" borderId="99" xfId="0" applyFont="1" applyBorder="1" applyAlignment="1" applyProtection="1">
      <alignment horizontal="center" vertical="center" wrapText="1"/>
      <protection hidden="1"/>
    </xf>
    <xf numFmtId="0" fontId="18" fillId="0" borderId="100" xfId="0" applyFont="1" applyBorder="1" applyAlignment="1" applyProtection="1">
      <alignment horizontal="center" vertical="center" wrapText="1"/>
      <protection hidden="1"/>
    </xf>
    <xf numFmtId="0" fontId="18" fillId="0" borderId="101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19" xfId="0" applyFont="1" applyBorder="1" applyAlignment="1" applyProtection="1">
      <alignment horizontal="center" vertical="center" wrapText="1"/>
      <protection hidden="1"/>
    </xf>
    <xf numFmtId="0" fontId="20" fillId="0" borderId="133" xfId="0" quotePrefix="1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0" fontId="15" fillId="2" borderId="33" xfId="0" applyFont="1" applyFill="1" applyBorder="1" applyAlignment="1" applyProtection="1">
      <alignment horizontal="left" vertical="top" wrapText="1"/>
      <protection locked="0"/>
    </xf>
    <xf numFmtId="0" fontId="15" fillId="2" borderId="34" xfId="0" applyFont="1" applyFill="1" applyBorder="1" applyAlignment="1" applyProtection="1">
      <alignment horizontal="left" vertical="top" wrapText="1"/>
      <protection locked="0"/>
    </xf>
    <xf numFmtId="0" fontId="15" fillId="2" borderId="35" xfId="0" applyFont="1" applyFill="1" applyBorder="1" applyAlignment="1" applyProtection="1">
      <alignment horizontal="left" vertical="top" wrapText="1"/>
      <protection locked="0"/>
    </xf>
    <xf numFmtId="0" fontId="15" fillId="2" borderId="36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37" xfId="0" applyFont="1" applyFill="1" applyBorder="1" applyAlignment="1" applyProtection="1">
      <alignment horizontal="left" vertical="top" wrapText="1"/>
      <protection locked="0"/>
    </xf>
    <xf numFmtId="0" fontId="15" fillId="2" borderId="38" xfId="0" applyFont="1" applyFill="1" applyBorder="1" applyAlignment="1" applyProtection="1">
      <alignment horizontal="left" vertical="top" wrapText="1"/>
      <protection locked="0"/>
    </xf>
    <xf numFmtId="0" fontId="15" fillId="2" borderId="39" xfId="0" applyFont="1" applyFill="1" applyBorder="1" applyAlignment="1" applyProtection="1">
      <alignment horizontal="left" vertical="top" wrapText="1"/>
      <protection locked="0"/>
    </xf>
    <xf numFmtId="0" fontId="15" fillId="2" borderId="4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 wrapText="1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42" fillId="0" borderId="6" xfId="0" applyFont="1" applyBorder="1" applyAlignment="1" applyProtection="1">
      <alignment horizontal="center" vertical="center" wrapText="1"/>
      <protection hidden="1"/>
    </xf>
    <xf numFmtId="0" fontId="42" fillId="0" borderId="39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8" fillId="2" borderId="33" xfId="0" applyFont="1" applyFill="1" applyBorder="1" applyAlignment="1" applyProtection="1">
      <alignment horizontal="left" vertical="top" wrapText="1"/>
      <protection locked="0"/>
    </xf>
    <xf numFmtId="0" fontId="28" fillId="2" borderId="35" xfId="0" applyFont="1" applyFill="1" applyBorder="1" applyAlignment="1" applyProtection="1">
      <alignment horizontal="left" vertical="top" wrapText="1"/>
      <protection locked="0"/>
    </xf>
    <xf numFmtId="0" fontId="28" fillId="2" borderId="36" xfId="0" applyFont="1" applyFill="1" applyBorder="1" applyAlignment="1" applyProtection="1">
      <alignment horizontal="left" vertical="top" wrapText="1"/>
      <protection locked="0"/>
    </xf>
    <xf numFmtId="0" fontId="28" fillId="2" borderId="37" xfId="0" applyFont="1" applyFill="1" applyBorder="1" applyAlignment="1" applyProtection="1">
      <alignment horizontal="left" vertical="top" wrapText="1"/>
      <protection locked="0"/>
    </xf>
    <xf numFmtId="0" fontId="28" fillId="2" borderId="38" xfId="0" applyFont="1" applyFill="1" applyBorder="1" applyAlignment="1" applyProtection="1">
      <alignment horizontal="left" vertical="top" wrapText="1"/>
      <protection locked="0"/>
    </xf>
    <xf numFmtId="0" fontId="28" fillId="2" borderId="4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28" fillId="0" borderId="0" xfId="0" applyFont="1" applyAlignment="1">
      <alignment horizontal="left" vertical="center" wrapText="1"/>
    </xf>
    <xf numFmtId="0" fontId="34" fillId="0" borderId="0" xfId="0" applyFont="1" applyAlignment="1" applyProtection="1">
      <alignment horizontal="left" vertical="top" wrapText="1" indent="1"/>
      <protection hidden="1"/>
    </xf>
    <xf numFmtId="0" fontId="34" fillId="0" borderId="36" xfId="0" applyFont="1" applyBorder="1" applyAlignment="1" applyProtection="1">
      <alignment horizontal="left" vertical="center" wrapText="1" indent="1"/>
      <protection hidden="1"/>
    </xf>
    <xf numFmtId="0" fontId="28" fillId="2" borderId="34" xfId="0" applyFon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28" fillId="2" borderId="39" xfId="0" applyFont="1" applyFill="1" applyBorder="1" applyAlignment="1" applyProtection="1">
      <alignment horizontal="left" vertical="top" wrapText="1"/>
      <protection locked="0"/>
    </xf>
    <xf numFmtId="0" fontId="27" fillId="0" borderId="3" xfId="0" applyFont="1" applyBorder="1" applyAlignment="1" applyProtection="1">
      <alignment vertical="center"/>
      <protection hidden="1"/>
    </xf>
    <xf numFmtId="0" fontId="27" fillId="0" borderId="19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131" xfId="0" applyFont="1" applyBorder="1" applyAlignment="1" applyProtection="1">
      <alignment horizontal="center" vertical="center" wrapText="1"/>
      <protection hidden="1"/>
    </xf>
    <xf numFmtId="0" fontId="17" fillId="0" borderId="32" xfId="0" applyFont="1" applyBorder="1" applyAlignment="1" applyProtection="1">
      <alignment horizontal="center" vertical="center" wrapText="1"/>
      <protection hidden="1"/>
    </xf>
    <xf numFmtId="3" fontId="30" fillId="0" borderId="0" xfId="0" applyNumberFormat="1" applyFont="1" applyAlignment="1" applyProtection="1">
      <alignment horizontal="left" vertical="center" wrapText="1" shrinkToFit="1"/>
      <protection hidden="1"/>
    </xf>
    <xf numFmtId="0" fontId="21" fillId="0" borderId="200" xfId="0" applyFont="1" applyBorder="1" applyAlignment="1" applyProtection="1">
      <alignment horizontal="center" vertical="center"/>
      <protection hidden="1"/>
    </xf>
    <xf numFmtId="0" fontId="21" fillId="0" borderId="201" xfId="0" applyFont="1" applyBorder="1" applyAlignment="1" applyProtection="1">
      <alignment horizontal="center" vertical="center"/>
      <protection hidden="1"/>
    </xf>
    <xf numFmtId="0" fontId="21" fillId="0" borderId="202" xfId="0" applyFont="1" applyBorder="1" applyAlignment="1" applyProtection="1">
      <alignment horizontal="center" vertical="center"/>
      <protection hidden="1"/>
    </xf>
    <xf numFmtId="0" fontId="21" fillId="0" borderId="203" xfId="0" applyFont="1" applyBorder="1" applyAlignment="1" applyProtection="1">
      <alignment horizontal="center" vertical="center"/>
      <protection hidden="1"/>
    </xf>
    <xf numFmtId="0" fontId="21" fillId="0" borderId="204" xfId="0" applyFont="1" applyBorder="1" applyAlignment="1" applyProtection="1">
      <alignment horizontal="center" vertical="center"/>
      <protection hidden="1"/>
    </xf>
    <xf numFmtId="0" fontId="28" fillId="2" borderId="34" xfId="0" applyFont="1" applyFill="1" applyBorder="1" applyAlignment="1" applyProtection="1">
      <alignment vertical="top" wrapText="1"/>
      <protection locked="0"/>
    </xf>
    <xf numFmtId="0" fontId="28" fillId="2" borderId="35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Alignment="1" applyProtection="1">
      <alignment vertical="top" wrapText="1"/>
      <protection locked="0"/>
    </xf>
    <xf numFmtId="0" fontId="28" fillId="2" borderId="37" xfId="0" applyFont="1" applyFill="1" applyBorder="1" applyAlignment="1" applyProtection="1">
      <alignment vertical="top" wrapText="1"/>
      <protection locked="0"/>
    </xf>
    <xf numFmtId="0" fontId="28" fillId="2" borderId="38" xfId="0" applyFont="1" applyFill="1" applyBorder="1" applyAlignment="1" applyProtection="1">
      <alignment vertical="top" wrapText="1"/>
      <protection locked="0"/>
    </xf>
    <xf numFmtId="0" fontId="28" fillId="2" borderId="39" xfId="0" applyFont="1" applyFill="1" applyBorder="1" applyAlignment="1" applyProtection="1">
      <alignment vertical="top" wrapText="1"/>
      <protection locked="0"/>
    </xf>
    <xf numFmtId="0" fontId="28" fillId="2" borderId="40" xfId="0" applyFont="1" applyFill="1" applyBorder="1" applyAlignment="1" applyProtection="1">
      <alignment vertical="top" wrapText="1"/>
      <protection locked="0"/>
    </xf>
    <xf numFmtId="0" fontId="15" fillId="0" borderId="27" xfId="0" applyFont="1" applyBorder="1" applyAlignment="1" applyProtection="1">
      <alignment horizontal="center" vertical="center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74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B050"/>
        </left>
        <right style="dotted">
          <color rgb="FF00B050"/>
        </right>
        <top style="dotted">
          <color rgb="FF00B050"/>
        </top>
        <bottom style="dotted">
          <color rgb="FF00B05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>
          <bgColor rgb="FFFFFFCC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color rgb="FFFFFFCC"/>
      </font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rgb="FFFFFFCC"/>
      </font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0060A8"/>
      <color rgb="FF33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38"/>
  <sheetViews>
    <sheetView zoomScale="90" zoomScaleNormal="90" workbookViewId="0">
      <pane ySplit="2" topLeftCell="A3" activePane="bottomLeft" state="frozen"/>
      <selection activeCell="G11" sqref="G11:N11"/>
      <selection pane="bottomLeft" activeCell="X30" sqref="X30"/>
    </sheetView>
  </sheetViews>
  <sheetFormatPr baseColWidth="10" defaultColWidth="11.44140625" defaultRowHeight="14.4" x14ac:dyDescent="0.3"/>
  <cols>
    <col min="1" max="1" width="47.33203125" style="4" bestFit="1" customWidth="1"/>
    <col min="2" max="2" width="11.44140625" style="4" bestFit="1" customWidth="1"/>
    <col min="3" max="3" width="6.44140625" style="4" bestFit="1" customWidth="1"/>
    <col min="4" max="4" width="7.88671875" style="4" bestFit="1" customWidth="1"/>
    <col min="5" max="5" width="7.109375" style="4" bestFit="1" customWidth="1"/>
    <col min="6" max="6" width="11.33203125" style="4" bestFit="1" customWidth="1"/>
    <col min="7" max="7" width="11" style="4" bestFit="1" customWidth="1"/>
    <col min="8" max="9" width="9.33203125" style="4" bestFit="1" customWidth="1"/>
    <col min="10" max="10" width="11" style="4" bestFit="1" customWidth="1"/>
    <col min="11" max="11" width="40" style="4" bestFit="1" customWidth="1"/>
    <col min="12" max="12" width="19.6640625" style="4" bestFit="1" customWidth="1"/>
    <col min="13" max="13" width="8.109375" style="4" bestFit="1" customWidth="1"/>
    <col min="14" max="14" width="10.6640625" style="4" bestFit="1" customWidth="1"/>
    <col min="15" max="15" width="10.109375" style="4" bestFit="1" customWidth="1"/>
    <col min="16" max="16" width="10.44140625" style="4" bestFit="1" customWidth="1"/>
    <col min="17" max="17" width="25.33203125" style="4" bestFit="1" customWidth="1"/>
    <col min="18" max="18" width="11.5546875" style="4" bestFit="1" customWidth="1"/>
    <col min="19" max="19" width="35.6640625" style="4" bestFit="1" customWidth="1"/>
    <col min="20" max="20" width="12.44140625" style="4" bestFit="1" customWidth="1"/>
    <col min="21" max="21" width="11.109375" style="4" customWidth="1"/>
    <col min="22" max="22" width="33" style="4" bestFit="1" customWidth="1"/>
    <col min="23" max="23" width="50.33203125" style="4" bestFit="1" customWidth="1"/>
    <col min="24" max="24" width="12.44140625" style="4" bestFit="1" customWidth="1"/>
    <col min="25" max="16384" width="11.44140625" style="4"/>
  </cols>
  <sheetData>
    <row r="1" spans="1:24" s="1" customFormat="1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4" x14ac:dyDescent="0.3">
      <c r="A2" s="2" t="s">
        <v>162</v>
      </c>
      <c r="B2" s="2" t="s">
        <v>163</v>
      </c>
      <c r="C2" s="2" t="s">
        <v>164</v>
      </c>
      <c r="D2" s="2" t="s">
        <v>165</v>
      </c>
      <c r="E2" s="2" t="s">
        <v>166</v>
      </c>
      <c r="F2" s="2" t="s">
        <v>701</v>
      </c>
      <c r="G2" s="2" t="s">
        <v>167</v>
      </c>
      <c r="H2" s="2" t="s">
        <v>168</v>
      </c>
      <c r="I2" s="2" t="s">
        <v>169</v>
      </c>
      <c r="J2" s="2" t="s">
        <v>170</v>
      </c>
      <c r="K2" s="3" t="s">
        <v>171</v>
      </c>
      <c r="L2" s="2" t="s">
        <v>172</v>
      </c>
      <c r="M2" s="2" t="s">
        <v>173</v>
      </c>
      <c r="N2" s="2" t="s">
        <v>174</v>
      </c>
      <c r="O2" s="2" t="s">
        <v>175</v>
      </c>
      <c r="P2" s="2" t="s">
        <v>176</v>
      </c>
      <c r="Q2" s="2" t="s">
        <v>177</v>
      </c>
      <c r="R2" s="2" t="s">
        <v>178</v>
      </c>
      <c r="S2" s="2" t="s">
        <v>179</v>
      </c>
      <c r="T2" s="2" t="s">
        <v>180</v>
      </c>
      <c r="U2" s="2" t="s">
        <v>181</v>
      </c>
      <c r="V2" s="2" t="s">
        <v>182</v>
      </c>
      <c r="W2" s="2" t="s">
        <v>183</v>
      </c>
      <c r="X2" s="2" t="s">
        <v>184</v>
      </c>
    </row>
    <row r="3" spans="1:24" x14ac:dyDescent="0.3">
      <c r="A3" s="5" t="s">
        <v>1249</v>
      </c>
      <c r="B3" s="5" t="s">
        <v>1248</v>
      </c>
      <c r="C3" s="5" t="s">
        <v>186</v>
      </c>
      <c r="D3" s="5" t="s">
        <v>2</v>
      </c>
      <c r="E3" s="5" t="s">
        <v>10</v>
      </c>
      <c r="F3" s="6" t="str">
        <f t="shared" ref="F3:F38" si="0">CONCATENATE(C3,"-",D3,"-",E3)</f>
        <v>1-01-10</v>
      </c>
      <c r="G3" s="5" t="s">
        <v>792</v>
      </c>
      <c r="H3" s="6"/>
      <c r="I3" s="6"/>
      <c r="J3" s="6" t="s">
        <v>728</v>
      </c>
      <c r="K3" s="4" t="s">
        <v>188</v>
      </c>
      <c r="L3" s="5" t="s">
        <v>755</v>
      </c>
      <c r="M3" s="5" t="s">
        <v>6</v>
      </c>
      <c r="N3" s="6"/>
      <c r="O3" s="6"/>
      <c r="P3" s="6"/>
      <c r="Q3" s="5" t="s">
        <v>1330</v>
      </c>
      <c r="R3" s="6"/>
      <c r="S3" s="5" t="s">
        <v>1380</v>
      </c>
      <c r="T3" s="5">
        <v>22141572</v>
      </c>
      <c r="U3" s="5">
        <v>0</v>
      </c>
      <c r="V3" s="5" t="s">
        <v>1331</v>
      </c>
      <c r="W3" s="5" t="s">
        <v>1332</v>
      </c>
      <c r="X3" s="6"/>
    </row>
    <row r="4" spans="1:24" x14ac:dyDescent="0.3">
      <c r="A4" s="5" t="s">
        <v>1250</v>
      </c>
      <c r="B4" s="5" t="s">
        <v>1248</v>
      </c>
      <c r="C4" s="5" t="s">
        <v>186</v>
      </c>
      <c r="D4" s="5" t="s">
        <v>2</v>
      </c>
      <c r="E4" s="5" t="s">
        <v>10</v>
      </c>
      <c r="F4" s="6" t="str">
        <f t="shared" si="0"/>
        <v>1-01-10</v>
      </c>
      <c r="G4" s="5" t="s">
        <v>792</v>
      </c>
      <c r="H4" s="6"/>
      <c r="I4" s="6"/>
      <c r="J4" s="6" t="s">
        <v>680</v>
      </c>
      <c r="K4" s="6" t="s">
        <v>1249</v>
      </c>
      <c r="L4" s="5" t="s">
        <v>755</v>
      </c>
      <c r="M4" s="5" t="s">
        <v>6</v>
      </c>
      <c r="N4" s="6"/>
      <c r="O4" s="6"/>
      <c r="P4" s="6"/>
      <c r="Q4" s="5" t="s">
        <v>1335</v>
      </c>
      <c r="R4" s="6"/>
      <c r="S4" s="5" t="s">
        <v>1380</v>
      </c>
      <c r="T4" s="5">
        <v>22141572</v>
      </c>
      <c r="U4" s="5">
        <v>0</v>
      </c>
      <c r="V4" s="5" t="s">
        <v>1331</v>
      </c>
      <c r="W4" s="5" t="s">
        <v>1336</v>
      </c>
      <c r="X4" s="6"/>
    </row>
    <row r="5" spans="1:24" x14ac:dyDescent="0.3">
      <c r="A5" s="5" t="s">
        <v>1251</v>
      </c>
      <c r="B5" s="5" t="s">
        <v>1248</v>
      </c>
      <c r="C5" s="5" t="s">
        <v>186</v>
      </c>
      <c r="D5" s="5" t="s">
        <v>2</v>
      </c>
      <c r="E5" s="5" t="s">
        <v>10</v>
      </c>
      <c r="F5" s="6" t="str">
        <f t="shared" si="0"/>
        <v>1-01-10</v>
      </c>
      <c r="G5" s="5" t="s">
        <v>792</v>
      </c>
      <c r="H5" s="6"/>
      <c r="I5" s="6"/>
      <c r="J5" s="6" t="s">
        <v>681</v>
      </c>
      <c r="K5" s="6" t="s">
        <v>1249</v>
      </c>
      <c r="L5" s="5" t="s">
        <v>755</v>
      </c>
      <c r="M5" s="5" t="s">
        <v>6</v>
      </c>
      <c r="N5" s="6"/>
      <c r="O5" s="6"/>
      <c r="P5" s="6"/>
      <c r="Q5" s="5" t="s">
        <v>1337</v>
      </c>
      <c r="R5" s="6"/>
      <c r="S5" s="5" t="s">
        <v>1380</v>
      </c>
      <c r="T5" s="5">
        <v>22141572</v>
      </c>
      <c r="U5" s="5">
        <v>0</v>
      </c>
      <c r="V5" s="5" t="s">
        <v>1331</v>
      </c>
      <c r="W5" s="5" t="s">
        <v>1338</v>
      </c>
      <c r="X5" s="6"/>
    </row>
    <row r="6" spans="1:24" x14ac:dyDescent="0.3">
      <c r="A6" s="5" t="s">
        <v>1291</v>
      </c>
      <c r="B6" s="5" t="s">
        <v>1248</v>
      </c>
      <c r="C6" s="5" t="s">
        <v>186</v>
      </c>
      <c r="D6" s="5" t="s">
        <v>10</v>
      </c>
      <c r="E6" s="5" t="s">
        <v>5</v>
      </c>
      <c r="F6" s="6" t="str">
        <f t="shared" si="0"/>
        <v>1-10-04</v>
      </c>
      <c r="G6" s="5" t="s">
        <v>792</v>
      </c>
      <c r="H6" s="6"/>
      <c r="I6" s="6"/>
      <c r="J6" s="6" t="s">
        <v>682</v>
      </c>
      <c r="K6" s="6" t="s">
        <v>1249</v>
      </c>
      <c r="L6" s="5" t="s">
        <v>755</v>
      </c>
      <c r="M6" s="5" t="s">
        <v>6</v>
      </c>
      <c r="N6" s="6"/>
      <c r="O6" s="6"/>
      <c r="P6" s="6"/>
      <c r="Q6" s="5" t="s">
        <v>1370</v>
      </c>
      <c r="R6" s="6"/>
      <c r="S6" s="5" t="s">
        <v>1380</v>
      </c>
      <c r="T6" s="5">
        <v>22141572</v>
      </c>
      <c r="U6" s="5">
        <v>0</v>
      </c>
      <c r="V6" s="5" t="s">
        <v>1331</v>
      </c>
      <c r="W6" s="5" t="s">
        <v>1339</v>
      </c>
      <c r="X6" s="6"/>
    </row>
    <row r="7" spans="1:24" x14ac:dyDescent="0.3">
      <c r="A7" s="5" t="s">
        <v>1287</v>
      </c>
      <c r="B7" s="5" t="s">
        <v>1286</v>
      </c>
      <c r="C7" s="5" t="s">
        <v>185</v>
      </c>
      <c r="D7" s="5" t="s">
        <v>9</v>
      </c>
      <c r="E7" s="5" t="s">
        <v>4</v>
      </c>
      <c r="F7" s="6" t="str">
        <f t="shared" si="0"/>
        <v>6-08-03</v>
      </c>
      <c r="G7" s="5" t="s">
        <v>792</v>
      </c>
      <c r="H7" s="6"/>
      <c r="I7" s="6"/>
      <c r="J7" s="6" t="s">
        <v>727</v>
      </c>
      <c r="K7" s="4" t="s">
        <v>188</v>
      </c>
      <c r="L7" s="5" t="s">
        <v>702</v>
      </c>
      <c r="M7" s="5" t="s">
        <v>8</v>
      </c>
      <c r="N7" s="6"/>
      <c r="O7" s="6"/>
      <c r="P7" s="6"/>
      <c r="Q7" s="5" t="s">
        <v>1328</v>
      </c>
      <c r="R7" s="6"/>
      <c r="S7" s="5" t="s">
        <v>1522</v>
      </c>
      <c r="T7" s="5">
        <v>27340270</v>
      </c>
      <c r="U7" s="5">
        <v>27340270</v>
      </c>
      <c r="V7" s="5" t="s">
        <v>1329</v>
      </c>
      <c r="W7" s="5" t="s">
        <v>1523</v>
      </c>
      <c r="X7" s="6"/>
    </row>
    <row r="8" spans="1:24" x14ac:dyDescent="0.3">
      <c r="A8" s="5" t="s">
        <v>1288</v>
      </c>
      <c r="B8" s="5" t="s">
        <v>1286</v>
      </c>
      <c r="C8" s="5" t="s">
        <v>185</v>
      </c>
      <c r="D8" s="5" t="s">
        <v>9</v>
      </c>
      <c r="E8" s="5" t="s">
        <v>3</v>
      </c>
      <c r="F8" s="6" t="str">
        <f t="shared" si="0"/>
        <v>6-08-02</v>
      </c>
      <c r="G8" s="5" t="s">
        <v>792</v>
      </c>
      <c r="H8" s="6"/>
      <c r="I8" s="6"/>
      <c r="J8" s="6" t="s">
        <v>1289</v>
      </c>
      <c r="K8" s="6" t="s">
        <v>1287</v>
      </c>
      <c r="L8" s="5" t="s">
        <v>702</v>
      </c>
      <c r="M8" s="5" t="s">
        <v>8</v>
      </c>
      <c r="N8" s="6"/>
      <c r="O8" s="6"/>
      <c r="P8" s="6"/>
      <c r="Q8" s="5" t="s">
        <v>1515</v>
      </c>
      <c r="R8" s="6"/>
      <c r="S8" s="5" t="s">
        <v>1522</v>
      </c>
      <c r="T8" s="5">
        <v>27340270</v>
      </c>
      <c r="U8" s="5">
        <v>27340270</v>
      </c>
      <c r="V8" s="5" t="s">
        <v>1329</v>
      </c>
      <c r="W8" s="5" t="s">
        <v>1334</v>
      </c>
      <c r="X8" s="6"/>
    </row>
    <row r="9" spans="1:24" x14ac:dyDescent="0.3">
      <c r="A9" s="5" t="s">
        <v>1295</v>
      </c>
      <c r="B9" s="5" t="s">
        <v>1256</v>
      </c>
      <c r="C9" s="5" t="s">
        <v>189</v>
      </c>
      <c r="D9" s="5" t="s">
        <v>2</v>
      </c>
      <c r="E9" s="5" t="s">
        <v>2</v>
      </c>
      <c r="F9" s="6" t="str">
        <f t="shared" si="0"/>
        <v>3-01-01</v>
      </c>
      <c r="G9" s="5" t="s">
        <v>792</v>
      </c>
      <c r="H9" s="6"/>
      <c r="I9" s="6"/>
      <c r="J9" s="6" t="s">
        <v>720</v>
      </c>
      <c r="K9" s="4" t="s">
        <v>188</v>
      </c>
      <c r="L9" s="5" t="s">
        <v>18</v>
      </c>
      <c r="M9" s="5" t="s">
        <v>2</v>
      </c>
      <c r="N9" s="6"/>
      <c r="O9" s="6"/>
      <c r="P9" s="6"/>
      <c r="Q9" s="5" t="s">
        <v>1368</v>
      </c>
      <c r="R9" s="6"/>
      <c r="S9" s="5" t="s">
        <v>1517</v>
      </c>
      <c r="T9" s="5">
        <v>25918844</v>
      </c>
      <c r="U9" s="5">
        <v>25513605</v>
      </c>
      <c r="V9" s="5" t="s">
        <v>1311</v>
      </c>
      <c r="W9" s="5" t="s">
        <v>1518</v>
      </c>
      <c r="X9" s="6"/>
    </row>
    <row r="10" spans="1:24" x14ac:dyDescent="0.3">
      <c r="A10" s="5" t="s">
        <v>1296</v>
      </c>
      <c r="B10" s="5" t="s">
        <v>1256</v>
      </c>
      <c r="C10" s="5" t="s">
        <v>189</v>
      </c>
      <c r="D10" s="5" t="s">
        <v>2</v>
      </c>
      <c r="E10" s="5" t="s">
        <v>6</v>
      </c>
      <c r="F10" s="6" t="str">
        <f t="shared" si="0"/>
        <v>3-01-05</v>
      </c>
      <c r="G10" s="5" t="s">
        <v>792</v>
      </c>
      <c r="H10" s="6"/>
      <c r="I10" s="6"/>
      <c r="J10" s="6" t="s">
        <v>191</v>
      </c>
      <c r="K10" s="6" t="s">
        <v>1295</v>
      </c>
      <c r="L10" s="5" t="s">
        <v>18</v>
      </c>
      <c r="M10" s="5" t="s">
        <v>2</v>
      </c>
      <c r="N10" s="6"/>
      <c r="O10" s="6"/>
      <c r="P10" s="6"/>
      <c r="Q10" s="5" t="s">
        <v>1374</v>
      </c>
      <c r="R10" s="6"/>
      <c r="S10" s="5" t="s">
        <v>1310</v>
      </c>
      <c r="T10" s="5">
        <v>25918844</v>
      </c>
      <c r="U10" s="5">
        <v>0</v>
      </c>
      <c r="V10" s="5" t="s">
        <v>1311</v>
      </c>
      <c r="W10" s="5" t="s">
        <v>1359</v>
      </c>
      <c r="X10" s="6"/>
    </row>
    <row r="11" spans="1:24" x14ac:dyDescent="0.3">
      <c r="A11" s="5" t="s">
        <v>1297</v>
      </c>
      <c r="B11" s="5" t="s">
        <v>1256</v>
      </c>
      <c r="C11" s="5" t="s">
        <v>189</v>
      </c>
      <c r="D11" s="5" t="s">
        <v>2</v>
      </c>
      <c r="E11" s="5" t="s">
        <v>6</v>
      </c>
      <c r="F11" s="6" t="str">
        <f t="shared" si="0"/>
        <v>3-01-05</v>
      </c>
      <c r="G11" s="5" t="s">
        <v>792</v>
      </c>
      <c r="H11" s="6"/>
      <c r="I11" s="6"/>
      <c r="J11" s="6" t="s">
        <v>192</v>
      </c>
      <c r="K11" s="6" t="s">
        <v>1295</v>
      </c>
      <c r="L11" s="5" t="s">
        <v>18</v>
      </c>
      <c r="M11" s="5" t="s">
        <v>2</v>
      </c>
      <c r="N11" s="6"/>
      <c r="O11" s="6"/>
      <c r="P11" s="6"/>
      <c r="Q11" s="5" t="s">
        <v>190</v>
      </c>
      <c r="R11" s="6"/>
      <c r="S11" s="5" t="s">
        <v>1310</v>
      </c>
      <c r="T11" s="5">
        <v>25918844</v>
      </c>
      <c r="U11" s="5">
        <v>25513605</v>
      </c>
      <c r="V11" s="5" t="s">
        <v>1311</v>
      </c>
      <c r="W11" s="5" t="s">
        <v>1382</v>
      </c>
      <c r="X11" s="6"/>
    </row>
    <row r="12" spans="1:24" x14ac:dyDescent="0.3">
      <c r="A12" s="5" t="s">
        <v>1269</v>
      </c>
      <c r="B12" s="5" t="s">
        <v>1268</v>
      </c>
      <c r="C12" s="5" t="s">
        <v>193</v>
      </c>
      <c r="D12" s="5" t="s">
        <v>3</v>
      </c>
      <c r="E12" s="5" t="s">
        <v>2</v>
      </c>
      <c r="F12" s="6" t="str">
        <f t="shared" si="0"/>
        <v>4-02-01</v>
      </c>
      <c r="G12" s="5" t="s">
        <v>792</v>
      </c>
      <c r="H12" s="6"/>
      <c r="I12" s="6"/>
      <c r="J12" s="6" t="s">
        <v>722</v>
      </c>
      <c r="K12" s="4" t="s">
        <v>188</v>
      </c>
      <c r="L12" s="5" t="s">
        <v>17</v>
      </c>
      <c r="M12" s="5" t="s">
        <v>5</v>
      </c>
      <c r="N12" s="6"/>
      <c r="O12" s="6"/>
      <c r="P12" s="6"/>
      <c r="Q12" s="5" t="s">
        <v>1314</v>
      </c>
      <c r="R12" s="6"/>
      <c r="S12" s="5" t="s">
        <v>1519</v>
      </c>
      <c r="T12" s="5">
        <v>22382438</v>
      </c>
      <c r="U12" s="5">
        <v>22382438</v>
      </c>
      <c r="V12" s="5" t="s">
        <v>1316</v>
      </c>
      <c r="W12" s="5" t="s">
        <v>1317</v>
      </c>
      <c r="X12" s="6"/>
    </row>
    <row r="13" spans="1:24" x14ac:dyDescent="0.3">
      <c r="A13" s="5" t="s">
        <v>1302</v>
      </c>
      <c r="B13" s="5" t="s">
        <v>1268</v>
      </c>
      <c r="C13" s="5" t="s">
        <v>193</v>
      </c>
      <c r="D13" s="5" t="s">
        <v>2</v>
      </c>
      <c r="E13" s="5" t="s">
        <v>2</v>
      </c>
      <c r="F13" s="6" t="str">
        <f t="shared" si="0"/>
        <v>4-01-01</v>
      </c>
      <c r="G13" s="5" t="s">
        <v>792</v>
      </c>
      <c r="H13" s="6"/>
      <c r="I13" s="6"/>
      <c r="J13" s="6" t="s">
        <v>718</v>
      </c>
      <c r="K13" s="6" t="s">
        <v>1269</v>
      </c>
      <c r="L13" s="5" t="s">
        <v>17</v>
      </c>
      <c r="M13" s="5" t="s">
        <v>5</v>
      </c>
      <c r="N13" s="6"/>
      <c r="O13" s="6"/>
      <c r="P13" s="6"/>
      <c r="Q13" s="5" t="s">
        <v>1371</v>
      </c>
      <c r="R13" s="6"/>
      <c r="S13" s="5" t="s">
        <v>1315</v>
      </c>
      <c r="T13" s="5">
        <v>22382438</v>
      </c>
      <c r="U13" s="5">
        <v>22382438</v>
      </c>
      <c r="V13" s="5" t="s">
        <v>1316</v>
      </c>
      <c r="W13" s="5" t="s">
        <v>1341</v>
      </c>
      <c r="X13" s="6"/>
    </row>
    <row r="14" spans="1:24" x14ac:dyDescent="0.3">
      <c r="A14" s="5" t="s">
        <v>1303</v>
      </c>
      <c r="B14" s="5" t="s">
        <v>1268</v>
      </c>
      <c r="C14" s="5" t="s">
        <v>193</v>
      </c>
      <c r="D14" s="5" t="s">
        <v>2</v>
      </c>
      <c r="E14" s="5" t="s">
        <v>4</v>
      </c>
      <c r="F14" s="6" t="str">
        <f t="shared" si="0"/>
        <v>4-01-03</v>
      </c>
      <c r="G14" s="5" t="s">
        <v>792</v>
      </c>
      <c r="H14" s="6"/>
      <c r="I14" s="6"/>
      <c r="J14" s="6" t="s">
        <v>723</v>
      </c>
      <c r="K14" s="6" t="s">
        <v>1269</v>
      </c>
      <c r="L14" s="5" t="s">
        <v>17</v>
      </c>
      <c r="M14" s="5" t="s">
        <v>5</v>
      </c>
      <c r="N14" s="6"/>
      <c r="O14" s="6"/>
      <c r="P14" s="6"/>
      <c r="Q14" s="5" t="s">
        <v>1372</v>
      </c>
      <c r="R14" s="6"/>
      <c r="S14" s="5" t="s">
        <v>1315</v>
      </c>
      <c r="T14" s="5">
        <v>22382438</v>
      </c>
      <c r="U14" s="5">
        <v>22382438</v>
      </c>
      <c r="V14" s="5" t="s">
        <v>1316</v>
      </c>
      <c r="W14" s="5" t="s">
        <v>1342</v>
      </c>
      <c r="X14" s="6"/>
    </row>
    <row r="15" spans="1:24" x14ac:dyDescent="0.3">
      <c r="A15" s="5" t="s">
        <v>1304</v>
      </c>
      <c r="B15" s="5" t="s">
        <v>1268</v>
      </c>
      <c r="C15" s="5" t="s">
        <v>193</v>
      </c>
      <c r="D15" s="5" t="s">
        <v>2</v>
      </c>
      <c r="E15" s="5" t="s">
        <v>2</v>
      </c>
      <c r="F15" s="6" t="str">
        <f t="shared" si="0"/>
        <v>4-01-01</v>
      </c>
      <c r="G15" s="5" t="s">
        <v>792</v>
      </c>
      <c r="H15" s="6"/>
      <c r="I15" s="6"/>
      <c r="J15" s="6" t="s">
        <v>719</v>
      </c>
      <c r="K15" s="6" t="s">
        <v>1269</v>
      </c>
      <c r="L15" s="5" t="s">
        <v>17</v>
      </c>
      <c r="M15" s="5" t="s">
        <v>5</v>
      </c>
      <c r="N15" s="6"/>
      <c r="O15" s="6"/>
      <c r="P15" s="6"/>
      <c r="Q15" s="5" t="s">
        <v>22</v>
      </c>
      <c r="R15" s="6"/>
      <c r="S15" s="5" t="s">
        <v>1315</v>
      </c>
      <c r="T15" s="5">
        <v>22382438</v>
      </c>
      <c r="U15" s="5">
        <v>22382438</v>
      </c>
      <c r="V15" s="5" t="s">
        <v>1316</v>
      </c>
      <c r="W15" s="5" t="s">
        <v>1340</v>
      </c>
      <c r="X15" s="6"/>
    </row>
    <row r="16" spans="1:24" x14ac:dyDescent="0.3">
      <c r="A16" s="5" t="s">
        <v>1305</v>
      </c>
      <c r="B16" s="5" t="s">
        <v>1268</v>
      </c>
      <c r="C16" s="5" t="s">
        <v>193</v>
      </c>
      <c r="D16" s="5" t="s">
        <v>6</v>
      </c>
      <c r="E16" s="5" t="s">
        <v>2</v>
      </c>
      <c r="F16" s="6" t="str">
        <f t="shared" si="0"/>
        <v>4-05-01</v>
      </c>
      <c r="G16" s="5" t="s">
        <v>792</v>
      </c>
      <c r="H16" s="6"/>
      <c r="I16" s="6"/>
      <c r="J16" s="6" t="s">
        <v>730</v>
      </c>
      <c r="K16" s="6" t="s">
        <v>1269</v>
      </c>
      <c r="L16" s="5" t="s">
        <v>17</v>
      </c>
      <c r="M16" s="5" t="s">
        <v>5</v>
      </c>
      <c r="N16" s="6"/>
      <c r="O16" s="6"/>
      <c r="P16" s="6"/>
      <c r="Q16" s="5" t="s">
        <v>1373</v>
      </c>
      <c r="R16" s="6"/>
      <c r="S16" s="5" t="s">
        <v>1315</v>
      </c>
      <c r="T16" s="5">
        <v>22382438</v>
      </c>
      <c r="U16" s="5">
        <v>22382438</v>
      </c>
      <c r="V16" s="5" t="s">
        <v>1316</v>
      </c>
      <c r="W16" s="5" t="s">
        <v>1343</v>
      </c>
      <c r="X16" s="6"/>
    </row>
    <row r="17" spans="1:24" x14ac:dyDescent="0.3">
      <c r="A17" s="5" t="s">
        <v>1270</v>
      </c>
      <c r="B17" s="5" t="s">
        <v>1268</v>
      </c>
      <c r="C17" s="5" t="s">
        <v>193</v>
      </c>
      <c r="D17" s="5" t="s">
        <v>6</v>
      </c>
      <c r="E17" s="5" t="s">
        <v>2</v>
      </c>
      <c r="F17" s="6" t="str">
        <f t="shared" si="0"/>
        <v>4-05-01</v>
      </c>
      <c r="G17" s="5" t="s">
        <v>792</v>
      </c>
      <c r="H17" s="6"/>
      <c r="I17" s="6"/>
      <c r="J17" s="6" t="s">
        <v>710</v>
      </c>
      <c r="K17" s="6" t="s">
        <v>1269</v>
      </c>
      <c r="L17" s="5" t="s">
        <v>17</v>
      </c>
      <c r="M17" s="5" t="s">
        <v>5</v>
      </c>
      <c r="N17" s="6"/>
      <c r="O17" s="6"/>
      <c r="P17" s="6"/>
      <c r="Q17" s="5" t="s">
        <v>1345</v>
      </c>
      <c r="R17" s="6"/>
      <c r="S17" s="5" t="s">
        <v>1315</v>
      </c>
      <c r="T17" s="5">
        <v>22382438</v>
      </c>
      <c r="U17" s="5">
        <v>22382438</v>
      </c>
      <c r="V17" s="5" t="s">
        <v>1316</v>
      </c>
      <c r="W17" s="5" t="s">
        <v>1346</v>
      </c>
      <c r="X17" s="6"/>
    </row>
    <row r="18" spans="1:24" x14ac:dyDescent="0.3">
      <c r="A18" s="5" t="s">
        <v>1276</v>
      </c>
      <c r="B18" s="5" t="s">
        <v>1275</v>
      </c>
      <c r="C18" s="5" t="s">
        <v>194</v>
      </c>
      <c r="D18" s="5" t="s">
        <v>7</v>
      </c>
      <c r="E18" s="5" t="s">
        <v>2</v>
      </c>
      <c r="F18" s="6" t="str">
        <f t="shared" si="0"/>
        <v>5-06-01</v>
      </c>
      <c r="G18" s="5" t="s">
        <v>792</v>
      </c>
      <c r="H18" s="6"/>
      <c r="I18" s="6"/>
      <c r="J18" s="6" t="s">
        <v>754</v>
      </c>
      <c r="K18" s="4" t="s">
        <v>188</v>
      </c>
      <c r="L18" s="5" t="s">
        <v>20</v>
      </c>
      <c r="M18" s="5" t="s">
        <v>2</v>
      </c>
      <c r="N18" s="6"/>
      <c r="O18" s="6"/>
      <c r="P18" s="6"/>
      <c r="Q18" s="5" t="s">
        <v>20</v>
      </c>
      <c r="R18" s="6"/>
      <c r="S18" s="5" t="s">
        <v>1377</v>
      </c>
      <c r="T18" s="5">
        <v>26693575</v>
      </c>
      <c r="U18" s="5">
        <v>26693575</v>
      </c>
      <c r="V18" s="5" t="s">
        <v>1324</v>
      </c>
      <c r="W18" s="5" t="s">
        <v>1378</v>
      </c>
      <c r="X18" s="6"/>
    </row>
    <row r="19" spans="1:24" x14ac:dyDescent="0.3">
      <c r="A19" s="5" t="s">
        <v>1277</v>
      </c>
      <c r="B19" s="5" t="s">
        <v>1275</v>
      </c>
      <c r="C19" s="5" t="s">
        <v>194</v>
      </c>
      <c r="D19" s="5" t="s">
        <v>7</v>
      </c>
      <c r="E19" s="5" t="s">
        <v>2</v>
      </c>
      <c r="F19" s="6" t="str">
        <f t="shared" si="0"/>
        <v>5-06-01</v>
      </c>
      <c r="G19" s="5" t="s">
        <v>792</v>
      </c>
      <c r="H19" s="6"/>
      <c r="I19" s="6"/>
      <c r="J19" s="6" t="s">
        <v>195</v>
      </c>
      <c r="K19" s="6" t="s">
        <v>1276</v>
      </c>
      <c r="L19" s="5" t="s">
        <v>20</v>
      </c>
      <c r="M19" s="5" t="s">
        <v>2</v>
      </c>
      <c r="N19" s="6"/>
      <c r="O19" s="6"/>
      <c r="P19" s="6"/>
      <c r="Q19" s="5" t="s">
        <v>20</v>
      </c>
      <c r="R19" s="6"/>
      <c r="S19" s="5" t="s">
        <v>1377</v>
      </c>
      <c r="T19" s="5">
        <v>26693575</v>
      </c>
      <c r="U19" s="5">
        <v>26693575</v>
      </c>
      <c r="V19" s="5" t="s">
        <v>1324</v>
      </c>
      <c r="W19" s="5" t="s">
        <v>1381</v>
      </c>
      <c r="X19" s="6"/>
    </row>
    <row r="20" spans="1:24" x14ac:dyDescent="0.3">
      <c r="A20" s="5" t="s">
        <v>1278</v>
      </c>
      <c r="B20" s="5" t="s">
        <v>1275</v>
      </c>
      <c r="C20" s="5" t="s">
        <v>194</v>
      </c>
      <c r="D20" s="5" t="s">
        <v>7</v>
      </c>
      <c r="E20" s="5" t="s">
        <v>2</v>
      </c>
      <c r="F20" s="6" t="str">
        <f t="shared" si="0"/>
        <v>5-06-01</v>
      </c>
      <c r="G20" s="5" t="s">
        <v>792</v>
      </c>
      <c r="H20" s="6"/>
      <c r="I20" s="6"/>
      <c r="J20" s="6" t="s">
        <v>1279</v>
      </c>
      <c r="K20" s="6" t="s">
        <v>1276</v>
      </c>
      <c r="L20" s="5" t="s">
        <v>20</v>
      </c>
      <c r="M20" s="5" t="s">
        <v>2</v>
      </c>
      <c r="N20" s="6"/>
      <c r="O20" s="6"/>
      <c r="P20" s="6"/>
      <c r="Q20" s="5" t="s">
        <v>20</v>
      </c>
      <c r="R20" s="6"/>
      <c r="S20" s="5" t="s">
        <v>1377</v>
      </c>
      <c r="T20" s="5">
        <v>26693575</v>
      </c>
      <c r="U20" s="5">
        <v>26693575</v>
      </c>
      <c r="V20" s="5" t="s">
        <v>1324</v>
      </c>
      <c r="W20" s="5" t="s">
        <v>1344</v>
      </c>
      <c r="X20" s="6"/>
    </row>
    <row r="21" spans="1:24" x14ac:dyDescent="0.3">
      <c r="A21" s="5" t="s">
        <v>1290</v>
      </c>
      <c r="B21" s="5" t="s">
        <v>1246</v>
      </c>
      <c r="C21" s="5" t="s">
        <v>186</v>
      </c>
      <c r="D21" s="5" t="s">
        <v>2</v>
      </c>
      <c r="E21" s="5" t="s">
        <v>3</v>
      </c>
      <c r="F21" s="6" t="str">
        <f t="shared" si="0"/>
        <v>1-01-02</v>
      </c>
      <c r="G21" s="5" t="s">
        <v>792</v>
      </c>
      <c r="H21" s="6"/>
      <c r="I21" s="6"/>
      <c r="J21" s="6" t="s">
        <v>196</v>
      </c>
      <c r="K21" s="4" t="s">
        <v>188</v>
      </c>
      <c r="L21" s="5" t="s">
        <v>756</v>
      </c>
      <c r="M21" s="5" t="s">
        <v>2</v>
      </c>
      <c r="N21" s="6"/>
      <c r="O21" s="6"/>
      <c r="P21" s="6"/>
      <c r="Q21" s="5" t="s">
        <v>1366</v>
      </c>
      <c r="R21" s="6"/>
      <c r="S21" s="5" t="s">
        <v>1306</v>
      </c>
      <c r="T21" s="5">
        <v>22561471</v>
      </c>
      <c r="U21" s="5">
        <v>0</v>
      </c>
      <c r="V21" s="5" t="s">
        <v>1307</v>
      </c>
      <c r="W21" s="5" t="s">
        <v>1308</v>
      </c>
      <c r="X21" s="6"/>
    </row>
    <row r="22" spans="1:24" x14ac:dyDescent="0.3">
      <c r="A22" s="5" t="s">
        <v>1272</v>
      </c>
      <c r="B22" s="5" t="s">
        <v>1271</v>
      </c>
      <c r="C22" s="5" t="s">
        <v>194</v>
      </c>
      <c r="D22" s="5" t="s">
        <v>2</v>
      </c>
      <c r="E22" s="5" t="s">
        <v>2</v>
      </c>
      <c r="F22" s="6" t="str">
        <f t="shared" si="0"/>
        <v>5-01-01</v>
      </c>
      <c r="G22" s="5" t="s">
        <v>792</v>
      </c>
      <c r="H22" s="6"/>
      <c r="I22" s="6"/>
      <c r="J22" s="6" t="s">
        <v>725</v>
      </c>
      <c r="K22" s="4" t="s">
        <v>188</v>
      </c>
      <c r="L22" s="5" t="s">
        <v>19</v>
      </c>
      <c r="M22" s="5" t="s">
        <v>5</v>
      </c>
      <c r="N22" s="6"/>
      <c r="O22" s="6"/>
      <c r="P22" s="6"/>
      <c r="Q22" s="5" t="s">
        <v>1320</v>
      </c>
      <c r="R22" s="6"/>
      <c r="S22" s="5" t="s">
        <v>1321</v>
      </c>
      <c r="T22" s="5">
        <v>26660178</v>
      </c>
      <c r="U22" s="5">
        <v>26600178</v>
      </c>
      <c r="V22" s="5" t="s">
        <v>1322</v>
      </c>
      <c r="W22" s="5" t="s">
        <v>1323</v>
      </c>
      <c r="X22" s="6"/>
    </row>
    <row r="23" spans="1:24" x14ac:dyDescent="0.3">
      <c r="A23" s="5" t="s">
        <v>1273</v>
      </c>
      <c r="B23" s="5" t="s">
        <v>1271</v>
      </c>
      <c r="C23" s="5" t="s">
        <v>194</v>
      </c>
      <c r="D23" s="5" t="s">
        <v>2</v>
      </c>
      <c r="E23" s="5" t="s">
        <v>2</v>
      </c>
      <c r="F23" s="6" t="str">
        <f t="shared" si="0"/>
        <v>5-01-01</v>
      </c>
      <c r="G23" s="5" t="s">
        <v>792</v>
      </c>
      <c r="H23" s="6"/>
      <c r="I23" s="6"/>
      <c r="J23" s="6" t="s">
        <v>197</v>
      </c>
      <c r="K23" s="6" t="s">
        <v>1272</v>
      </c>
      <c r="L23" s="5" t="s">
        <v>19</v>
      </c>
      <c r="M23" s="5" t="s">
        <v>5</v>
      </c>
      <c r="N23" s="6"/>
      <c r="O23" s="6"/>
      <c r="P23" s="6"/>
      <c r="Q23" s="5" t="s">
        <v>1355</v>
      </c>
      <c r="R23" s="6"/>
      <c r="S23" s="5" t="s">
        <v>1321</v>
      </c>
      <c r="T23" s="5">
        <v>26660178</v>
      </c>
      <c r="U23" s="5">
        <v>26660178</v>
      </c>
      <c r="V23" s="5" t="s">
        <v>1322</v>
      </c>
      <c r="W23" s="5" t="s">
        <v>1356</v>
      </c>
      <c r="X23" s="6"/>
    </row>
    <row r="24" spans="1:24" x14ac:dyDescent="0.3">
      <c r="A24" s="5" t="s">
        <v>1274</v>
      </c>
      <c r="B24" s="5" t="s">
        <v>1271</v>
      </c>
      <c r="C24" s="5" t="s">
        <v>194</v>
      </c>
      <c r="D24" s="5" t="s">
        <v>5</v>
      </c>
      <c r="E24" s="5" t="s">
        <v>4</v>
      </c>
      <c r="F24" s="6" t="str">
        <f t="shared" si="0"/>
        <v>5-04-03</v>
      </c>
      <c r="G24" s="5" t="s">
        <v>792</v>
      </c>
      <c r="H24" s="6"/>
      <c r="I24" s="6"/>
      <c r="J24" s="6" t="s">
        <v>198</v>
      </c>
      <c r="K24" s="6" t="s">
        <v>1272</v>
      </c>
      <c r="L24" s="5" t="s">
        <v>19</v>
      </c>
      <c r="M24" s="5" t="s">
        <v>5</v>
      </c>
      <c r="N24" s="6"/>
      <c r="O24" s="6"/>
      <c r="P24" s="6"/>
      <c r="Q24" s="5" t="s">
        <v>1357</v>
      </c>
      <c r="R24" s="6"/>
      <c r="S24" s="5" t="s">
        <v>1321</v>
      </c>
      <c r="T24" s="5">
        <v>26660178</v>
      </c>
      <c r="U24" s="5">
        <v>26660178</v>
      </c>
      <c r="V24" s="5" t="s">
        <v>1322</v>
      </c>
      <c r="W24" s="5" t="s">
        <v>1358</v>
      </c>
      <c r="X24" s="6"/>
    </row>
    <row r="25" spans="1:24" x14ac:dyDescent="0.3">
      <c r="A25" s="27" t="s">
        <v>1383</v>
      </c>
      <c r="B25" s="27" t="s">
        <v>1271</v>
      </c>
      <c r="C25" s="27" t="s">
        <v>194</v>
      </c>
      <c r="D25" s="27" t="s">
        <v>2</v>
      </c>
      <c r="E25" s="27" t="s">
        <v>2</v>
      </c>
      <c r="F25" s="6" t="str">
        <f t="shared" si="0"/>
        <v>5-01-01</v>
      </c>
      <c r="G25" s="5" t="s">
        <v>792</v>
      </c>
      <c r="H25" s="6"/>
      <c r="I25" s="6"/>
      <c r="J25" s="28" t="s">
        <v>1384</v>
      </c>
      <c r="K25" s="6" t="s">
        <v>1272</v>
      </c>
      <c r="L25" s="5" t="s">
        <v>19</v>
      </c>
      <c r="M25" s="5" t="s">
        <v>5</v>
      </c>
      <c r="N25" s="6"/>
      <c r="O25" s="6"/>
      <c r="P25" s="6"/>
      <c r="Q25" s="5"/>
      <c r="R25" s="6"/>
      <c r="S25" s="5"/>
      <c r="T25" s="5"/>
      <c r="U25" s="5"/>
      <c r="V25" s="5"/>
      <c r="W25" s="5"/>
      <c r="X25" s="6"/>
    </row>
    <row r="26" spans="1:24" x14ac:dyDescent="0.3">
      <c r="A26" s="5" t="s">
        <v>1293</v>
      </c>
      <c r="B26" s="5" t="s">
        <v>1254</v>
      </c>
      <c r="C26" s="5" t="s">
        <v>187</v>
      </c>
      <c r="D26" s="5" t="s">
        <v>2</v>
      </c>
      <c r="E26" s="5" t="s">
        <v>2</v>
      </c>
      <c r="F26" s="6" t="str">
        <f t="shared" si="0"/>
        <v>2-01-01</v>
      </c>
      <c r="G26" s="5" t="s">
        <v>792</v>
      </c>
      <c r="H26" s="6"/>
      <c r="I26" s="6"/>
      <c r="J26" s="6" t="s">
        <v>724</v>
      </c>
      <c r="K26" s="4" t="s">
        <v>188</v>
      </c>
      <c r="L26" s="5" t="s">
        <v>14</v>
      </c>
      <c r="M26" s="5" t="s">
        <v>2</v>
      </c>
      <c r="N26" s="6"/>
      <c r="O26" s="6"/>
      <c r="P26" s="6"/>
      <c r="Q26" s="5" t="s">
        <v>1367</v>
      </c>
      <c r="R26" s="6"/>
      <c r="S26" s="5" t="s">
        <v>1375</v>
      </c>
      <c r="T26" s="5">
        <v>24300140</v>
      </c>
      <c r="U26" s="5">
        <v>24436506</v>
      </c>
      <c r="V26" s="5" t="s">
        <v>1309</v>
      </c>
      <c r="W26" s="5" t="s">
        <v>1516</v>
      </c>
      <c r="X26" s="6"/>
    </row>
    <row r="27" spans="1:24" x14ac:dyDescent="0.3">
      <c r="A27" s="5" t="s">
        <v>1294</v>
      </c>
      <c r="B27" s="5" t="s">
        <v>1254</v>
      </c>
      <c r="C27" s="5" t="s">
        <v>187</v>
      </c>
      <c r="D27" s="5" t="s">
        <v>2</v>
      </c>
      <c r="E27" s="5" t="s">
        <v>2</v>
      </c>
      <c r="F27" s="6" t="str">
        <f t="shared" si="0"/>
        <v>2-01-01</v>
      </c>
      <c r="G27" s="5" t="s">
        <v>792</v>
      </c>
      <c r="H27" s="6"/>
      <c r="I27" s="6"/>
      <c r="J27" s="6" t="s">
        <v>199</v>
      </c>
      <c r="K27" s="6" t="s">
        <v>1293</v>
      </c>
      <c r="L27" s="5" t="s">
        <v>14</v>
      </c>
      <c r="M27" s="5" t="s">
        <v>2</v>
      </c>
      <c r="N27" s="6"/>
      <c r="O27" s="6"/>
      <c r="P27" s="6"/>
      <c r="Q27" s="5" t="s">
        <v>1353</v>
      </c>
      <c r="R27" s="6"/>
      <c r="S27" s="5" t="s">
        <v>1375</v>
      </c>
      <c r="T27" s="5">
        <v>24300140</v>
      </c>
      <c r="U27" s="5">
        <v>24436506</v>
      </c>
      <c r="V27" s="5" t="s">
        <v>1309</v>
      </c>
      <c r="W27" s="5" t="s">
        <v>1354</v>
      </c>
      <c r="X27" s="6"/>
    </row>
    <row r="28" spans="1:24" x14ac:dyDescent="0.3">
      <c r="A28" s="5" t="s">
        <v>1292</v>
      </c>
      <c r="B28" s="5" t="s">
        <v>1252</v>
      </c>
      <c r="C28" s="5" t="s">
        <v>187</v>
      </c>
      <c r="D28" s="5" t="s">
        <v>9</v>
      </c>
      <c r="E28" s="5" t="s">
        <v>2</v>
      </c>
      <c r="F28" s="6" t="str">
        <f t="shared" si="0"/>
        <v>2-08-01</v>
      </c>
      <c r="G28" s="5" t="s">
        <v>792</v>
      </c>
      <c r="H28" s="6"/>
      <c r="I28" s="6"/>
      <c r="J28" s="6" t="s">
        <v>729</v>
      </c>
      <c r="K28" s="4" t="s">
        <v>188</v>
      </c>
      <c r="L28" s="5" t="s">
        <v>14</v>
      </c>
      <c r="M28" s="5" t="s">
        <v>8</v>
      </c>
      <c r="N28" s="6"/>
      <c r="O28" s="6"/>
      <c r="P28" s="6"/>
      <c r="Q28" s="5" t="s">
        <v>200</v>
      </c>
      <c r="R28" s="6"/>
      <c r="S28" s="5" t="s">
        <v>1524</v>
      </c>
      <c r="T28" s="5">
        <v>24486633</v>
      </c>
      <c r="U28" s="5">
        <v>24486633</v>
      </c>
      <c r="V28" s="5" t="s">
        <v>1333</v>
      </c>
      <c r="W28" s="5" t="s">
        <v>1525</v>
      </c>
      <c r="X28" s="6"/>
    </row>
    <row r="29" spans="1:24" x14ac:dyDescent="0.3">
      <c r="A29" s="5" t="s">
        <v>1281</v>
      </c>
      <c r="B29" s="5" t="s">
        <v>1280</v>
      </c>
      <c r="C29" s="5" t="s">
        <v>185</v>
      </c>
      <c r="D29" s="5" t="s">
        <v>2</v>
      </c>
      <c r="E29" s="5" t="s">
        <v>9</v>
      </c>
      <c r="F29" s="6" t="str">
        <f t="shared" si="0"/>
        <v>6-01-08</v>
      </c>
      <c r="G29" s="5" t="s">
        <v>792</v>
      </c>
      <c r="H29" s="6"/>
      <c r="I29" s="6"/>
      <c r="J29" s="6" t="s">
        <v>726</v>
      </c>
      <c r="K29" s="4" t="s">
        <v>188</v>
      </c>
      <c r="L29" s="5" t="s">
        <v>15</v>
      </c>
      <c r="M29" s="5" t="s">
        <v>2</v>
      </c>
      <c r="N29" s="6"/>
      <c r="O29" s="6"/>
      <c r="P29" s="6"/>
      <c r="Q29" s="5" t="s">
        <v>1325</v>
      </c>
      <c r="R29" s="6"/>
      <c r="S29" s="5" t="s">
        <v>1326</v>
      </c>
      <c r="T29" s="5">
        <v>26642421</v>
      </c>
      <c r="U29" s="5">
        <v>26636360</v>
      </c>
      <c r="V29" s="5" t="s">
        <v>1327</v>
      </c>
      <c r="W29" s="5" t="s">
        <v>1379</v>
      </c>
      <c r="X29" s="6"/>
    </row>
    <row r="30" spans="1:24" s="558" customFormat="1" x14ac:dyDescent="0.3">
      <c r="A30" s="27" t="s">
        <v>1558</v>
      </c>
      <c r="B30" s="557" t="s">
        <v>1280</v>
      </c>
      <c r="C30" s="557" t="s">
        <v>185</v>
      </c>
      <c r="D30" s="557" t="s">
        <v>2</v>
      </c>
      <c r="E30" s="557" t="s">
        <v>16</v>
      </c>
      <c r="F30" s="26" t="str">
        <f t="shared" si="0"/>
        <v>6-01-15</v>
      </c>
      <c r="G30" s="557" t="s">
        <v>792</v>
      </c>
      <c r="H30" s="26"/>
      <c r="I30" s="26"/>
      <c r="J30" s="26" t="s">
        <v>1283</v>
      </c>
      <c r="K30" s="26" t="s">
        <v>1281</v>
      </c>
      <c r="L30" s="557" t="s">
        <v>15</v>
      </c>
      <c r="M30" s="557" t="s">
        <v>2</v>
      </c>
      <c r="N30" s="26"/>
      <c r="O30" s="26"/>
      <c r="P30" s="26"/>
      <c r="Q30" s="559" t="s">
        <v>1560</v>
      </c>
      <c r="R30" s="26"/>
      <c r="S30" s="557"/>
      <c r="T30" s="557"/>
      <c r="U30" s="557"/>
      <c r="V30" s="557" t="s">
        <v>1327</v>
      </c>
      <c r="W30" s="27" t="s">
        <v>1561</v>
      </c>
      <c r="X30" s="27"/>
    </row>
    <row r="31" spans="1:24" x14ac:dyDescent="0.3">
      <c r="A31" s="5" t="s">
        <v>1282</v>
      </c>
      <c r="B31" s="5" t="s">
        <v>1280</v>
      </c>
      <c r="C31" s="5" t="s">
        <v>185</v>
      </c>
      <c r="D31" s="5" t="s">
        <v>2</v>
      </c>
      <c r="E31" s="5" t="s">
        <v>16</v>
      </c>
      <c r="F31" s="6" t="str">
        <f t="shared" ref="F31" si="1">CONCATENATE(C31,"-",D31,"-",E31)</f>
        <v>6-01-15</v>
      </c>
      <c r="G31" s="5" t="s">
        <v>792</v>
      </c>
      <c r="H31" s="6"/>
      <c r="I31" s="6"/>
      <c r="J31" s="6" t="s">
        <v>1283</v>
      </c>
      <c r="K31" s="6" t="s">
        <v>1281</v>
      </c>
      <c r="L31" s="5" t="s">
        <v>15</v>
      </c>
      <c r="M31" s="5" t="s">
        <v>2</v>
      </c>
      <c r="N31" s="6"/>
      <c r="O31" s="6"/>
      <c r="P31" s="6"/>
      <c r="Q31" s="5" t="s">
        <v>1348</v>
      </c>
      <c r="R31" s="6"/>
      <c r="S31" s="5" t="s">
        <v>1326</v>
      </c>
      <c r="T31" s="5">
        <v>26642421</v>
      </c>
      <c r="U31" s="5">
        <v>0</v>
      </c>
      <c r="V31" s="5" t="s">
        <v>1327</v>
      </c>
      <c r="W31" s="5" t="s">
        <v>1526</v>
      </c>
      <c r="X31" s="6"/>
    </row>
    <row r="32" spans="1:24" x14ac:dyDescent="0.3">
      <c r="A32" s="5" t="s">
        <v>1284</v>
      </c>
      <c r="B32" s="5" t="s">
        <v>1280</v>
      </c>
      <c r="C32" s="5" t="s">
        <v>185</v>
      </c>
      <c r="D32" s="5" t="s">
        <v>2</v>
      </c>
      <c r="E32" s="5" t="s">
        <v>9</v>
      </c>
      <c r="F32" s="6" t="str">
        <f t="shared" si="0"/>
        <v>6-01-08</v>
      </c>
      <c r="G32" s="5" t="s">
        <v>792</v>
      </c>
      <c r="H32" s="6"/>
      <c r="I32" s="6"/>
      <c r="J32" s="6" t="s">
        <v>1285</v>
      </c>
      <c r="K32" s="6" t="s">
        <v>1281</v>
      </c>
      <c r="L32" s="5" t="s">
        <v>15</v>
      </c>
      <c r="M32" s="5" t="s">
        <v>2</v>
      </c>
      <c r="N32" s="6"/>
      <c r="O32" s="6"/>
      <c r="P32" s="6"/>
      <c r="Q32" s="5" t="s">
        <v>602</v>
      </c>
      <c r="R32" s="6"/>
      <c r="S32" s="5" t="s">
        <v>1326</v>
      </c>
      <c r="T32" s="5">
        <v>26642421</v>
      </c>
      <c r="U32" s="5">
        <v>0</v>
      </c>
      <c r="V32" s="5" t="s">
        <v>1327</v>
      </c>
      <c r="W32" s="5" t="s">
        <v>1347</v>
      </c>
      <c r="X32" s="6"/>
    </row>
    <row r="33" spans="1:24" x14ac:dyDescent="0.3">
      <c r="A33" s="5" t="s">
        <v>1298</v>
      </c>
      <c r="B33" s="5" t="s">
        <v>1258</v>
      </c>
      <c r="C33" s="5" t="s">
        <v>193</v>
      </c>
      <c r="D33" s="5" t="s">
        <v>5</v>
      </c>
      <c r="E33" s="5" t="s">
        <v>2</v>
      </c>
      <c r="F33" s="6" t="str">
        <f t="shared" si="0"/>
        <v>4-04-01</v>
      </c>
      <c r="G33" s="5" t="s">
        <v>792</v>
      </c>
      <c r="H33" s="6"/>
      <c r="I33" s="6"/>
      <c r="J33" s="6" t="s">
        <v>1260</v>
      </c>
      <c r="K33" s="4" t="s">
        <v>188</v>
      </c>
      <c r="L33" s="5" t="s">
        <v>17</v>
      </c>
      <c r="M33" s="5" t="s">
        <v>4</v>
      </c>
      <c r="N33" s="6"/>
      <c r="O33" s="6"/>
      <c r="P33" s="6"/>
      <c r="Q33" s="5" t="s">
        <v>1369</v>
      </c>
      <c r="R33" s="6"/>
      <c r="S33" s="5" t="s">
        <v>1312</v>
      </c>
      <c r="T33" s="5">
        <v>22692300</v>
      </c>
      <c r="U33" s="5">
        <v>0</v>
      </c>
      <c r="V33" s="5" t="s">
        <v>1313</v>
      </c>
      <c r="W33" s="5" t="s">
        <v>1376</v>
      </c>
      <c r="X33" s="6"/>
    </row>
    <row r="34" spans="1:24" x14ac:dyDescent="0.3">
      <c r="A34" s="5" t="s">
        <v>1299</v>
      </c>
      <c r="B34" s="5" t="s">
        <v>1258</v>
      </c>
      <c r="C34" s="5" t="s">
        <v>193</v>
      </c>
      <c r="D34" s="5" t="s">
        <v>8</v>
      </c>
      <c r="E34" s="5" t="s">
        <v>2</v>
      </c>
      <c r="F34" s="6" t="str">
        <f t="shared" si="0"/>
        <v>4-07-01</v>
      </c>
      <c r="G34" s="5" t="s">
        <v>792</v>
      </c>
      <c r="H34" s="6"/>
      <c r="I34" s="6"/>
      <c r="J34" s="6" t="s">
        <v>1261</v>
      </c>
      <c r="K34" s="6" t="s">
        <v>1298</v>
      </c>
      <c r="L34" s="5" t="s">
        <v>17</v>
      </c>
      <c r="M34" s="5" t="s">
        <v>4</v>
      </c>
      <c r="N34" s="6"/>
      <c r="O34" s="6"/>
      <c r="P34" s="6"/>
      <c r="Q34" s="5" t="s">
        <v>201</v>
      </c>
      <c r="R34" s="6"/>
      <c r="S34" s="5" t="s">
        <v>1312</v>
      </c>
      <c r="T34" s="5">
        <v>22692300</v>
      </c>
      <c r="U34" s="5">
        <v>0</v>
      </c>
      <c r="V34" s="5" t="s">
        <v>1313</v>
      </c>
      <c r="W34" s="5" t="s">
        <v>1349</v>
      </c>
      <c r="X34" s="6"/>
    </row>
    <row r="35" spans="1:24" x14ac:dyDescent="0.3">
      <c r="A35" s="5" t="s">
        <v>1300</v>
      </c>
      <c r="B35" s="5" t="s">
        <v>1258</v>
      </c>
      <c r="C35" s="5" t="s">
        <v>193</v>
      </c>
      <c r="D35" s="5" t="s">
        <v>9</v>
      </c>
      <c r="E35" s="5" t="s">
        <v>2</v>
      </c>
      <c r="F35" s="6" t="str">
        <f t="shared" si="0"/>
        <v>4-08-01</v>
      </c>
      <c r="G35" s="5" t="s">
        <v>792</v>
      </c>
      <c r="H35" s="6"/>
      <c r="I35" s="6"/>
      <c r="J35" s="6" t="s">
        <v>1262</v>
      </c>
      <c r="K35" s="6" t="s">
        <v>1298</v>
      </c>
      <c r="L35" s="5" t="s">
        <v>17</v>
      </c>
      <c r="M35" s="5" t="s">
        <v>4</v>
      </c>
      <c r="N35" s="6"/>
      <c r="O35" s="6"/>
      <c r="P35" s="6"/>
      <c r="Q35" s="5" t="s">
        <v>21</v>
      </c>
      <c r="R35" s="6"/>
      <c r="S35" s="5" t="s">
        <v>1312</v>
      </c>
      <c r="T35" s="5">
        <v>22692300</v>
      </c>
      <c r="U35" s="5">
        <v>0</v>
      </c>
      <c r="V35" s="5" t="s">
        <v>1313</v>
      </c>
      <c r="W35" s="5" t="s">
        <v>1351</v>
      </c>
      <c r="X35" s="6"/>
    </row>
    <row r="36" spans="1:24" x14ac:dyDescent="0.3">
      <c r="A36" s="5" t="s">
        <v>1301</v>
      </c>
      <c r="B36" s="5" t="s">
        <v>1258</v>
      </c>
      <c r="C36" s="5" t="s">
        <v>193</v>
      </c>
      <c r="D36" s="5" t="s">
        <v>5</v>
      </c>
      <c r="E36" s="5" t="s">
        <v>2</v>
      </c>
      <c r="F36" s="6" t="str">
        <f t="shared" si="0"/>
        <v>4-04-01</v>
      </c>
      <c r="G36" s="5" t="s">
        <v>792</v>
      </c>
      <c r="H36" s="6"/>
      <c r="I36" s="6"/>
      <c r="J36" s="6" t="s">
        <v>1263</v>
      </c>
      <c r="K36" s="6" t="s">
        <v>1298</v>
      </c>
      <c r="L36" s="5" t="s">
        <v>17</v>
      </c>
      <c r="M36" s="5" t="s">
        <v>4</v>
      </c>
      <c r="N36" s="6"/>
      <c r="O36" s="6"/>
      <c r="P36" s="6"/>
      <c r="Q36" s="5" t="s">
        <v>1369</v>
      </c>
      <c r="R36" s="6"/>
      <c r="S36" s="5" t="s">
        <v>1312</v>
      </c>
      <c r="T36" s="5">
        <v>22692300</v>
      </c>
      <c r="U36" s="5">
        <v>0</v>
      </c>
      <c r="V36" s="5" t="s">
        <v>1313</v>
      </c>
      <c r="W36" s="5" t="s">
        <v>1350</v>
      </c>
      <c r="X36" s="6"/>
    </row>
    <row r="37" spans="1:24" x14ac:dyDescent="0.3">
      <c r="A37" s="5" t="s">
        <v>1265</v>
      </c>
      <c r="B37" s="5" t="s">
        <v>1264</v>
      </c>
      <c r="C37" s="5" t="s">
        <v>193</v>
      </c>
      <c r="D37" s="5" t="s">
        <v>4</v>
      </c>
      <c r="E37" s="5" t="s">
        <v>3</v>
      </c>
      <c r="F37" s="6" t="str">
        <f t="shared" si="0"/>
        <v>4-03-02</v>
      </c>
      <c r="G37" s="5" t="s">
        <v>792</v>
      </c>
      <c r="H37" s="6"/>
      <c r="I37" s="6"/>
      <c r="J37" s="6" t="s">
        <v>721</v>
      </c>
      <c r="K37" s="4" t="s">
        <v>188</v>
      </c>
      <c r="L37" s="5" t="s">
        <v>17</v>
      </c>
      <c r="M37" s="5" t="s">
        <v>6</v>
      </c>
      <c r="N37" s="6"/>
      <c r="O37" s="6"/>
      <c r="P37" s="6"/>
      <c r="Q37" s="5" t="s">
        <v>1318</v>
      </c>
      <c r="R37" s="6"/>
      <c r="S37" s="5" t="s">
        <v>1520</v>
      </c>
      <c r="T37" s="5">
        <v>22442343</v>
      </c>
      <c r="U37" s="5">
        <v>22442343</v>
      </c>
      <c r="V37" s="5" t="s">
        <v>1319</v>
      </c>
      <c r="W37" s="5" t="s">
        <v>1521</v>
      </c>
      <c r="X37" s="6"/>
    </row>
    <row r="38" spans="1:24" x14ac:dyDescent="0.3">
      <c r="A38" s="5" t="s">
        <v>1266</v>
      </c>
      <c r="B38" s="5" t="s">
        <v>1264</v>
      </c>
      <c r="C38" s="5" t="s">
        <v>193</v>
      </c>
      <c r="D38" s="5" t="s">
        <v>4</v>
      </c>
      <c r="E38" s="5" t="s">
        <v>9</v>
      </c>
      <c r="F38" s="6" t="str">
        <f t="shared" si="0"/>
        <v>4-03-08</v>
      </c>
      <c r="G38" s="5" t="s">
        <v>792</v>
      </c>
      <c r="H38" s="6"/>
      <c r="I38" s="6"/>
      <c r="J38" s="6" t="s">
        <v>1267</v>
      </c>
      <c r="K38" s="6" t="s">
        <v>1265</v>
      </c>
      <c r="L38" s="5" t="s">
        <v>17</v>
      </c>
      <c r="M38" s="5" t="s">
        <v>6</v>
      </c>
      <c r="N38" s="6"/>
      <c r="O38" s="6"/>
      <c r="P38" s="6"/>
      <c r="Q38" s="5" t="s">
        <v>202</v>
      </c>
      <c r="R38" s="6"/>
      <c r="S38" s="5" t="s">
        <v>1527</v>
      </c>
      <c r="T38" s="5">
        <v>22442343</v>
      </c>
      <c r="U38" s="5">
        <v>22446402</v>
      </c>
      <c r="V38" s="5" t="s">
        <v>1319</v>
      </c>
      <c r="W38" s="5" t="s">
        <v>1352</v>
      </c>
      <c r="X38" s="6"/>
    </row>
  </sheetData>
  <sheetProtection algorithmName="SHA-512" hashValue="A5BjZeo23b4f/sGhFH4WnzzG40Bh/I//2fDitRmJF97ft9mb+e3YzNOlMU12Sc+Txymx84tKJSO7TOwjZp1+PA==" saltValue="ewrPcm1gb/opNktKqURNTg==" spinCount="100000" sheet="1" objects="1" scenarios="1"/>
  <autoFilter ref="A2:X38" xr:uid="{00000000-0009-0000-0000-000000000000}">
    <sortState xmlns:xlrd2="http://schemas.microsoft.com/office/spreadsheetml/2017/richdata2" ref="A3:X38">
      <sortCondition ref="A3:A38"/>
    </sortState>
  </autoFilter>
  <sortState xmlns:xlrd2="http://schemas.microsoft.com/office/spreadsheetml/2017/richdata2" ref="A3:W38">
    <sortCondition ref="A3:A38"/>
  </sortState>
  <pageMargins left="0.7" right="0.7" top="0.75" bottom="0.75" header="0.3" footer="0.3"/>
  <pageSetup scale="3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3">
    <pageSetUpPr fitToPage="1"/>
  </sheetPr>
  <dimension ref="B1:O38"/>
  <sheetViews>
    <sheetView showGridLines="0" zoomScale="90" zoomScaleNormal="90" zoomScaleSheetLayoutView="90" workbookViewId="0"/>
  </sheetViews>
  <sheetFormatPr baseColWidth="10" defaultColWidth="11.44140625" defaultRowHeight="13.8" x14ac:dyDescent="0.3"/>
  <cols>
    <col min="1" max="1" width="5.5546875" style="138" customWidth="1"/>
    <col min="2" max="2" width="5.5546875" style="138" hidden="1" customWidth="1"/>
    <col min="3" max="3" width="52.77734375" style="138" customWidth="1"/>
    <col min="4" max="15" width="7.44140625" style="138" customWidth="1"/>
    <col min="16" max="16384" width="11.44140625" style="138"/>
  </cols>
  <sheetData>
    <row r="1" spans="2:15" ht="17.399999999999999" x14ac:dyDescent="0.3">
      <c r="C1" s="75" t="s">
        <v>772</v>
      </c>
      <c r="J1" s="34"/>
      <c r="K1" s="34"/>
      <c r="L1" s="34"/>
    </row>
    <row r="2" spans="2:15" ht="17.399999999999999" x14ac:dyDescent="0.3">
      <c r="C2" s="75" t="s">
        <v>785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8" thickBot="1" x14ac:dyDescent="0.35">
      <c r="C3" s="286" t="s">
        <v>1546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5" ht="45" customHeight="1" thickTop="1" x14ac:dyDescent="0.3">
      <c r="B4" s="151">
        <v>1</v>
      </c>
      <c r="C4" s="610" t="s">
        <v>689</v>
      </c>
      <c r="D4" s="598" t="s">
        <v>773</v>
      </c>
      <c r="E4" s="599"/>
      <c r="F4" s="593" t="s">
        <v>1547</v>
      </c>
      <c r="G4" s="593"/>
      <c r="H4" s="593"/>
      <c r="I4" s="593"/>
      <c r="J4" s="593"/>
      <c r="K4" s="593"/>
      <c r="L4" s="593"/>
      <c r="M4" s="593"/>
      <c r="N4" s="593"/>
      <c r="O4" s="593"/>
    </row>
    <row r="5" spans="2:15" ht="34.5" customHeight="1" x14ac:dyDescent="0.3">
      <c r="B5" s="151">
        <v>2</v>
      </c>
      <c r="C5" s="611"/>
      <c r="D5" s="604" t="s">
        <v>149</v>
      </c>
      <c r="E5" s="603"/>
      <c r="F5" s="603"/>
      <c r="G5" s="600" t="s">
        <v>150</v>
      </c>
      <c r="H5" s="601"/>
      <c r="I5" s="602"/>
      <c r="J5" s="600" t="s">
        <v>1548</v>
      </c>
      <c r="K5" s="601"/>
      <c r="L5" s="602"/>
      <c r="M5" s="601" t="s">
        <v>1549</v>
      </c>
      <c r="N5" s="601"/>
      <c r="O5" s="601"/>
    </row>
    <row r="6" spans="2:15" ht="28.5" customHeight="1" thickBot="1" x14ac:dyDescent="0.3">
      <c r="B6" s="151">
        <v>3</v>
      </c>
      <c r="C6" s="612"/>
      <c r="D6" s="288" t="s">
        <v>0</v>
      </c>
      <c r="E6" s="289" t="s">
        <v>13</v>
      </c>
      <c r="F6" s="290" t="s">
        <v>12</v>
      </c>
      <c r="G6" s="291" t="s">
        <v>0</v>
      </c>
      <c r="H6" s="289" t="s">
        <v>13</v>
      </c>
      <c r="I6" s="292" t="s">
        <v>12</v>
      </c>
      <c r="J6" s="291" t="s">
        <v>0</v>
      </c>
      <c r="K6" s="289" t="s">
        <v>13</v>
      </c>
      <c r="L6" s="292" t="s">
        <v>12</v>
      </c>
      <c r="M6" s="290" t="s">
        <v>0</v>
      </c>
      <c r="N6" s="289" t="s">
        <v>13</v>
      </c>
      <c r="O6" s="290" t="s">
        <v>12</v>
      </c>
    </row>
    <row r="7" spans="2:15" ht="26.25" customHeight="1" thickTop="1" thickBot="1" x14ac:dyDescent="0.35">
      <c r="B7" s="151">
        <v>4</v>
      </c>
      <c r="C7" s="293" t="s">
        <v>1241</v>
      </c>
      <c r="D7" s="264">
        <f>+E7+F7</f>
        <v>0</v>
      </c>
      <c r="E7" s="265">
        <f>+E8+E9+E10+E11+E12+E13+E14+E18+E22+E23+E24+E25+E26+E27+E28</f>
        <v>0</v>
      </c>
      <c r="F7" s="266">
        <f>+F8+F9+F10+F11+F12+F13+F14+F18+F22+F23+F24+F25+F26+F27+F28</f>
        <v>0</v>
      </c>
      <c r="G7" s="294">
        <f>+H7+I7</f>
        <v>0</v>
      </c>
      <c r="H7" s="265">
        <f>+H8+H9+H10+H11+H12+H13+H14+H18+H22+H23+H24+H25+H26+H27+H28</f>
        <v>0</v>
      </c>
      <c r="I7" s="295">
        <f>+I8+I9+I10+I11+I12+I13+I14+I18+I22+I23+I24+I25+I26+I27+I28</f>
        <v>0</v>
      </c>
      <c r="J7" s="294">
        <f>+K7+L7</f>
        <v>0</v>
      </c>
      <c r="K7" s="265">
        <f>+K8+K9+K10+K11+K12+K13+K14+K18+K22+K23+K24+K25+K26+K27+K28</f>
        <v>0</v>
      </c>
      <c r="L7" s="295">
        <f>+L8+L9+L10+L11+L12+L13+L14+L18+L22+L23+L24+L25+L26+L27+L28</f>
        <v>0</v>
      </c>
      <c r="M7" s="266">
        <f>+N7+O7</f>
        <v>0</v>
      </c>
      <c r="N7" s="265">
        <f>+N8+N9+N10+N11+N12+N13+N14+N18+N22+N23+N24+N25+N26+N27+N28</f>
        <v>0</v>
      </c>
      <c r="O7" s="266">
        <f>+O8+O9+O10+O11+O12+O13+O14+O18+O22+O23+O24+O25+O26+O27+O28</f>
        <v>0</v>
      </c>
    </row>
    <row r="8" spans="2:15" ht="23.25" customHeight="1" x14ac:dyDescent="0.3">
      <c r="B8" s="151">
        <v>5</v>
      </c>
      <c r="C8" s="296" t="s">
        <v>154</v>
      </c>
      <c r="D8" s="297">
        <f>+E8+F8</f>
        <v>0</v>
      </c>
      <c r="E8" s="298"/>
      <c r="F8" s="298"/>
      <c r="G8" s="299">
        <f>+H8+I8</f>
        <v>0</v>
      </c>
      <c r="H8" s="298"/>
      <c r="I8" s="300"/>
      <c r="J8" s="299">
        <f>+K8+L8</f>
        <v>0</v>
      </c>
      <c r="K8" s="298"/>
      <c r="L8" s="300"/>
      <c r="M8" s="301">
        <f>+N8+O8</f>
        <v>0</v>
      </c>
      <c r="N8" s="298"/>
      <c r="O8" s="302"/>
    </row>
    <row r="9" spans="2:15" ht="23.25" customHeight="1" x14ac:dyDescent="0.3">
      <c r="B9" s="151">
        <v>6</v>
      </c>
      <c r="C9" s="296" t="s">
        <v>155</v>
      </c>
      <c r="D9" s="272">
        <f t="shared" ref="D9:D28" si="0">+E9+F9</f>
        <v>0</v>
      </c>
      <c r="E9" s="273"/>
      <c r="F9" s="273"/>
      <c r="G9" s="303">
        <f t="shared" ref="G9:G28" si="1">+H9+I9</f>
        <v>0</v>
      </c>
      <c r="H9" s="273"/>
      <c r="I9" s="304"/>
      <c r="J9" s="303">
        <f t="shared" ref="J9:J28" si="2">+K9+L9</f>
        <v>0</v>
      </c>
      <c r="K9" s="273"/>
      <c r="L9" s="304"/>
      <c r="M9" s="305">
        <f t="shared" ref="M9:M28" si="3">+N9+O9</f>
        <v>0</v>
      </c>
      <c r="N9" s="273"/>
      <c r="O9" s="56"/>
    </row>
    <row r="10" spans="2:15" ht="23.25" customHeight="1" x14ac:dyDescent="0.3">
      <c r="B10" s="151">
        <v>7</v>
      </c>
      <c r="C10" s="296" t="s">
        <v>157</v>
      </c>
      <c r="D10" s="272">
        <f t="shared" si="0"/>
        <v>0</v>
      </c>
      <c r="E10" s="273"/>
      <c r="F10" s="273"/>
      <c r="G10" s="303">
        <f t="shared" si="1"/>
        <v>0</v>
      </c>
      <c r="H10" s="273"/>
      <c r="I10" s="304"/>
      <c r="J10" s="303">
        <f t="shared" si="2"/>
        <v>0</v>
      </c>
      <c r="K10" s="273"/>
      <c r="L10" s="304"/>
      <c r="M10" s="305">
        <f t="shared" si="3"/>
        <v>0</v>
      </c>
      <c r="N10" s="273"/>
      <c r="O10" s="56"/>
    </row>
    <row r="11" spans="2:15" ht="23.25" customHeight="1" x14ac:dyDescent="0.3">
      <c r="B11" s="151">
        <v>8</v>
      </c>
      <c r="C11" s="296" t="s">
        <v>158</v>
      </c>
      <c r="D11" s="272">
        <f t="shared" si="0"/>
        <v>0</v>
      </c>
      <c r="E11" s="273"/>
      <c r="F11" s="273"/>
      <c r="G11" s="303">
        <f t="shared" si="1"/>
        <v>0</v>
      </c>
      <c r="H11" s="273"/>
      <c r="I11" s="304"/>
      <c r="J11" s="303">
        <f t="shared" si="2"/>
        <v>0</v>
      </c>
      <c r="K11" s="273"/>
      <c r="L11" s="304"/>
      <c r="M11" s="305">
        <f t="shared" si="3"/>
        <v>0</v>
      </c>
      <c r="N11" s="273"/>
      <c r="O11" s="56"/>
    </row>
    <row r="12" spans="2:15" ht="23.25" customHeight="1" x14ac:dyDescent="0.3">
      <c r="B12" s="151">
        <v>9</v>
      </c>
      <c r="C12" s="296" t="s">
        <v>1550</v>
      </c>
      <c r="D12" s="272">
        <f t="shared" si="0"/>
        <v>0</v>
      </c>
      <c r="E12" s="273"/>
      <c r="F12" s="273"/>
      <c r="G12" s="303">
        <f t="shared" si="1"/>
        <v>0</v>
      </c>
      <c r="H12" s="273"/>
      <c r="I12" s="304"/>
      <c r="J12" s="303">
        <f t="shared" si="2"/>
        <v>0</v>
      </c>
      <c r="K12" s="273"/>
      <c r="L12" s="304"/>
      <c r="M12" s="305">
        <f t="shared" si="3"/>
        <v>0</v>
      </c>
      <c r="N12" s="273"/>
      <c r="O12" s="56"/>
    </row>
    <row r="13" spans="2:15" ht="23.25" customHeight="1" x14ac:dyDescent="0.3">
      <c r="B13" s="151">
        <v>10</v>
      </c>
      <c r="C13" s="296" t="s">
        <v>767</v>
      </c>
      <c r="D13" s="272">
        <f t="shared" si="0"/>
        <v>0</v>
      </c>
      <c r="E13" s="273"/>
      <c r="F13" s="273"/>
      <c r="G13" s="303">
        <f t="shared" si="1"/>
        <v>0</v>
      </c>
      <c r="H13" s="273"/>
      <c r="I13" s="304"/>
      <c r="J13" s="303">
        <f t="shared" si="2"/>
        <v>0</v>
      </c>
      <c r="K13" s="273"/>
      <c r="L13" s="304"/>
      <c r="M13" s="305">
        <f t="shared" si="3"/>
        <v>0</v>
      </c>
      <c r="N13" s="273"/>
      <c r="O13" s="56"/>
    </row>
    <row r="14" spans="2:15" ht="23.25" customHeight="1" x14ac:dyDescent="0.3">
      <c r="B14" s="151">
        <v>11</v>
      </c>
      <c r="C14" s="306" t="s">
        <v>159</v>
      </c>
      <c r="D14" s="307">
        <f t="shared" si="0"/>
        <v>0</v>
      </c>
      <c r="E14" s="308">
        <f>SUM(E15:E17)</f>
        <v>0</v>
      </c>
      <c r="F14" s="308">
        <f>SUM(F15:F17)</f>
        <v>0</v>
      </c>
      <c r="G14" s="309">
        <f t="shared" si="1"/>
        <v>0</v>
      </c>
      <c r="H14" s="308">
        <f>SUM(H15:H17)</f>
        <v>0</v>
      </c>
      <c r="I14" s="310">
        <f>SUM(I15:I17)</f>
        <v>0</v>
      </c>
      <c r="J14" s="309">
        <f t="shared" si="2"/>
        <v>0</v>
      </c>
      <c r="K14" s="308">
        <f>SUM(K15:K17)</f>
        <v>0</v>
      </c>
      <c r="L14" s="310">
        <f>SUM(L15:L17)</f>
        <v>0</v>
      </c>
      <c r="M14" s="311">
        <f t="shared" si="3"/>
        <v>0</v>
      </c>
      <c r="N14" s="308">
        <f>SUM(N15:N17)</f>
        <v>0</v>
      </c>
      <c r="O14" s="312">
        <f>SUM(O15:O17)</f>
        <v>0</v>
      </c>
    </row>
    <row r="15" spans="2:15" ht="23.25" customHeight="1" x14ac:dyDescent="0.3">
      <c r="B15" s="151">
        <v>12</v>
      </c>
      <c r="C15" s="313" t="s">
        <v>768</v>
      </c>
      <c r="D15" s="314">
        <f t="shared" si="0"/>
        <v>0</v>
      </c>
      <c r="E15" s="172"/>
      <c r="F15" s="172"/>
      <c r="G15" s="315">
        <f t="shared" si="1"/>
        <v>0</v>
      </c>
      <c r="H15" s="172"/>
      <c r="I15" s="316"/>
      <c r="J15" s="315">
        <f t="shared" si="2"/>
        <v>0</v>
      </c>
      <c r="K15" s="172"/>
      <c r="L15" s="316"/>
      <c r="M15" s="223">
        <f t="shared" si="3"/>
        <v>0</v>
      </c>
      <c r="N15" s="172"/>
      <c r="O15" s="49"/>
    </row>
    <row r="16" spans="2:15" ht="23.25" customHeight="1" x14ac:dyDescent="0.3">
      <c r="B16" s="151">
        <v>13</v>
      </c>
      <c r="C16" s="317" t="s">
        <v>769</v>
      </c>
      <c r="D16" s="314">
        <f t="shared" si="0"/>
        <v>0</v>
      </c>
      <c r="E16" s="172"/>
      <c r="F16" s="172"/>
      <c r="G16" s="315">
        <f t="shared" si="1"/>
        <v>0</v>
      </c>
      <c r="H16" s="172"/>
      <c r="I16" s="316"/>
      <c r="J16" s="315">
        <f t="shared" si="2"/>
        <v>0</v>
      </c>
      <c r="K16" s="172"/>
      <c r="L16" s="316"/>
      <c r="M16" s="223">
        <f t="shared" si="3"/>
        <v>0</v>
      </c>
      <c r="N16" s="172"/>
      <c r="O16" s="49"/>
    </row>
    <row r="17" spans="2:15" ht="26.4" x14ac:dyDescent="0.3">
      <c r="B17" s="151">
        <v>14</v>
      </c>
      <c r="C17" s="318" t="s">
        <v>770</v>
      </c>
      <c r="D17" s="319">
        <f t="shared" si="0"/>
        <v>0</v>
      </c>
      <c r="E17" s="193"/>
      <c r="F17" s="193"/>
      <c r="G17" s="320">
        <f t="shared" si="1"/>
        <v>0</v>
      </c>
      <c r="H17" s="193"/>
      <c r="I17" s="321"/>
      <c r="J17" s="320">
        <f t="shared" si="2"/>
        <v>0</v>
      </c>
      <c r="K17" s="193"/>
      <c r="L17" s="321"/>
      <c r="M17" s="322">
        <f t="shared" si="3"/>
        <v>0</v>
      </c>
      <c r="N17" s="193"/>
      <c r="O17" s="323"/>
    </row>
    <row r="18" spans="2:15" ht="23.25" customHeight="1" x14ac:dyDescent="0.3">
      <c r="B18" s="151">
        <v>15</v>
      </c>
      <c r="C18" s="324" t="s">
        <v>787</v>
      </c>
      <c r="D18" s="325">
        <f t="shared" si="0"/>
        <v>0</v>
      </c>
      <c r="E18" s="308">
        <f>SUM(E19:E21)</f>
        <v>0</v>
      </c>
      <c r="F18" s="308">
        <f>SUM(F19:F21)</f>
        <v>0</v>
      </c>
      <c r="G18" s="326">
        <f t="shared" si="1"/>
        <v>0</v>
      </c>
      <c r="H18" s="308">
        <f>SUM(H19:H21)</f>
        <v>0</v>
      </c>
      <c r="I18" s="310">
        <f>SUM(I19:I21)</f>
        <v>0</v>
      </c>
      <c r="J18" s="326">
        <f t="shared" si="2"/>
        <v>0</v>
      </c>
      <c r="K18" s="308">
        <f>SUM(K19:K21)</f>
        <v>0</v>
      </c>
      <c r="L18" s="310">
        <f>SUM(L19:L21)</f>
        <v>0</v>
      </c>
      <c r="M18" s="70">
        <f t="shared" si="3"/>
        <v>0</v>
      </c>
      <c r="N18" s="308">
        <f>SUM(N19:N21)</f>
        <v>0</v>
      </c>
      <c r="O18" s="312">
        <f>SUM(O19:O21)</f>
        <v>0</v>
      </c>
    </row>
    <row r="19" spans="2:15" ht="23.25" customHeight="1" x14ac:dyDescent="0.3">
      <c r="B19" s="151">
        <v>16</v>
      </c>
      <c r="C19" s="313" t="s">
        <v>768</v>
      </c>
      <c r="D19" s="314">
        <f t="shared" si="0"/>
        <v>0</v>
      </c>
      <c r="E19" s="172"/>
      <c r="F19" s="172"/>
      <c r="G19" s="315">
        <f t="shared" si="1"/>
        <v>0</v>
      </c>
      <c r="H19" s="172"/>
      <c r="I19" s="316"/>
      <c r="J19" s="315">
        <f t="shared" si="2"/>
        <v>0</v>
      </c>
      <c r="K19" s="172"/>
      <c r="L19" s="316"/>
      <c r="M19" s="223">
        <f t="shared" si="3"/>
        <v>0</v>
      </c>
      <c r="N19" s="172"/>
      <c r="O19" s="49"/>
    </row>
    <row r="20" spans="2:15" ht="23.25" customHeight="1" x14ac:dyDescent="0.3">
      <c r="B20" s="151">
        <v>17</v>
      </c>
      <c r="C20" s="317" t="s">
        <v>769</v>
      </c>
      <c r="D20" s="314">
        <f t="shared" si="0"/>
        <v>0</v>
      </c>
      <c r="E20" s="172"/>
      <c r="F20" s="172"/>
      <c r="G20" s="315">
        <f t="shared" si="1"/>
        <v>0</v>
      </c>
      <c r="H20" s="172"/>
      <c r="I20" s="316"/>
      <c r="J20" s="315">
        <f t="shared" si="2"/>
        <v>0</v>
      </c>
      <c r="K20" s="172"/>
      <c r="L20" s="316"/>
      <c r="M20" s="223">
        <f t="shared" si="3"/>
        <v>0</v>
      </c>
      <c r="N20" s="172"/>
      <c r="O20" s="49"/>
    </row>
    <row r="21" spans="2:15" ht="26.4" x14ac:dyDescent="0.3">
      <c r="B21" s="151">
        <v>18</v>
      </c>
      <c r="C21" s="318" t="s">
        <v>770</v>
      </c>
      <c r="D21" s="52">
        <f t="shared" si="0"/>
        <v>0</v>
      </c>
      <c r="E21" s="193"/>
      <c r="F21" s="193"/>
      <c r="G21" s="326">
        <f t="shared" si="1"/>
        <v>0</v>
      </c>
      <c r="H21" s="193"/>
      <c r="I21" s="321"/>
      <c r="J21" s="326">
        <f t="shared" si="2"/>
        <v>0</v>
      </c>
      <c r="K21" s="193"/>
      <c r="L21" s="321"/>
      <c r="M21" s="70">
        <f t="shared" si="3"/>
        <v>0</v>
      </c>
      <c r="N21" s="193"/>
      <c r="O21" s="323"/>
    </row>
    <row r="22" spans="2:15" ht="23.25" customHeight="1" x14ac:dyDescent="0.3">
      <c r="B22" s="151">
        <v>19</v>
      </c>
      <c r="C22" s="296" t="s">
        <v>160</v>
      </c>
      <c r="D22" s="272">
        <f t="shared" si="0"/>
        <v>0</v>
      </c>
      <c r="E22" s="273"/>
      <c r="F22" s="273"/>
      <c r="G22" s="303">
        <f t="shared" si="1"/>
        <v>0</v>
      </c>
      <c r="H22" s="273"/>
      <c r="I22" s="304"/>
      <c r="J22" s="303">
        <f t="shared" si="2"/>
        <v>0</v>
      </c>
      <c r="K22" s="273"/>
      <c r="L22" s="304"/>
      <c r="M22" s="305">
        <f t="shared" si="3"/>
        <v>0</v>
      </c>
      <c r="N22" s="273"/>
      <c r="O22" s="56"/>
    </row>
    <row r="23" spans="2:15" ht="23.25" customHeight="1" thickBot="1" x14ac:dyDescent="0.35">
      <c r="B23" s="151">
        <v>20</v>
      </c>
      <c r="C23" s="296" t="s">
        <v>796</v>
      </c>
      <c r="D23" s="272">
        <f t="shared" si="0"/>
        <v>0</v>
      </c>
      <c r="E23" s="273"/>
      <c r="F23" s="273"/>
      <c r="G23" s="303">
        <f t="shared" si="1"/>
        <v>0</v>
      </c>
      <c r="H23" s="273"/>
      <c r="I23" s="304"/>
      <c r="J23" s="303">
        <f t="shared" si="2"/>
        <v>0</v>
      </c>
      <c r="K23" s="273"/>
      <c r="L23" s="304"/>
      <c r="M23" s="305">
        <f t="shared" si="3"/>
        <v>0</v>
      </c>
      <c r="N23" s="273"/>
      <c r="O23" s="56"/>
    </row>
    <row r="24" spans="2:15" ht="23.25" hidden="1" customHeight="1" thickBot="1" x14ac:dyDescent="0.35">
      <c r="C24" s="296" t="s">
        <v>774</v>
      </c>
      <c r="D24" s="52">
        <f t="shared" si="0"/>
        <v>0</v>
      </c>
      <c r="E24" s="327"/>
      <c r="F24" s="327"/>
      <c r="G24" s="328">
        <f t="shared" si="1"/>
        <v>0</v>
      </c>
      <c r="H24" s="327"/>
      <c r="I24" s="329"/>
      <c r="J24" s="328">
        <f t="shared" si="2"/>
        <v>0</v>
      </c>
      <c r="K24" s="327"/>
      <c r="L24" s="329"/>
      <c r="M24" s="330">
        <f t="shared" si="3"/>
        <v>0</v>
      </c>
      <c r="N24" s="327"/>
      <c r="O24" s="331"/>
    </row>
    <row r="25" spans="2:15" ht="23.25" customHeight="1" x14ac:dyDescent="0.3">
      <c r="B25" s="151">
        <v>21</v>
      </c>
      <c r="C25" s="332" t="s">
        <v>1551</v>
      </c>
      <c r="D25" s="333">
        <f t="shared" si="0"/>
        <v>0</v>
      </c>
      <c r="E25" s="334"/>
      <c r="F25" s="334"/>
      <c r="G25" s="335">
        <f t="shared" si="1"/>
        <v>0</v>
      </c>
      <c r="H25" s="334"/>
      <c r="I25" s="336"/>
      <c r="J25" s="335">
        <f t="shared" si="2"/>
        <v>0</v>
      </c>
      <c r="K25" s="334"/>
      <c r="L25" s="336"/>
      <c r="M25" s="337">
        <f t="shared" si="3"/>
        <v>0</v>
      </c>
      <c r="N25" s="334"/>
      <c r="O25" s="338"/>
    </row>
    <row r="26" spans="2:15" ht="23.25" customHeight="1" x14ac:dyDescent="0.3">
      <c r="B26" s="151">
        <v>22</v>
      </c>
      <c r="C26" s="339" t="s">
        <v>1552</v>
      </c>
      <c r="D26" s="272">
        <f t="shared" si="0"/>
        <v>0</v>
      </c>
      <c r="E26" s="273"/>
      <c r="F26" s="273"/>
      <c r="G26" s="303">
        <f t="shared" si="1"/>
        <v>0</v>
      </c>
      <c r="H26" s="273"/>
      <c r="I26" s="304"/>
      <c r="J26" s="303">
        <f t="shared" si="2"/>
        <v>0</v>
      </c>
      <c r="K26" s="273"/>
      <c r="L26" s="304"/>
      <c r="M26" s="305">
        <f t="shared" si="3"/>
        <v>0</v>
      </c>
      <c r="N26" s="273"/>
      <c r="O26" s="56"/>
    </row>
    <row r="27" spans="2:15" ht="23.25" customHeight="1" x14ac:dyDescent="0.3">
      <c r="B27" s="151">
        <v>23</v>
      </c>
      <c r="C27" s="340" t="s">
        <v>783</v>
      </c>
      <c r="D27" s="272">
        <f t="shared" si="0"/>
        <v>0</v>
      </c>
      <c r="E27" s="273"/>
      <c r="F27" s="273"/>
      <c r="G27" s="303">
        <f t="shared" si="1"/>
        <v>0</v>
      </c>
      <c r="H27" s="273"/>
      <c r="I27" s="304"/>
      <c r="J27" s="303">
        <f t="shared" si="2"/>
        <v>0</v>
      </c>
      <c r="K27" s="273"/>
      <c r="L27" s="304"/>
      <c r="M27" s="305">
        <f t="shared" si="3"/>
        <v>0</v>
      </c>
      <c r="N27" s="273"/>
      <c r="O27" s="56"/>
    </row>
    <row r="28" spans="2:15" ht="23.25" customHeight="1" thickBot="1" x14ac:dyDescent="0.35">
      <c r="B28" s="151">
        <v>24</v>
      </c>
      <c r="C28" s="341" t="s">
        <v>1556</v>
      </c>
      <c r="D28" s="277">
        <f t="shared" si="0"/>
        <v>0</v>
      </c>
      <c r="E28" s="278"/>
      <c r="F28" s="278"/>
      <c r="G28" s="342">
        <f t="shared" si="1"/>
        <v>0</v>
      </c>
      <c r="H28" s="278"/>
      <c r="I28" s="343"/>
      <c r="J28" s="342">
        <f t="shared" si="2"/>
        <v>0</v>
      </c>
      <c r="K28" s="278"/>
      <c r="L28" s="343"/>
      <c r="M28" s="344">
        <f t="shared" si="3"/>
        <v>0</v>
      </c>
      <c r="N28" s="278"/>
      <c r="O28" s="345"/>
    </row>
    <row r="29" spans="2:15" ht="16.5" customHeight="1" thickTop="1" x14ac:dyDescent="0.25">
      <c r="B29" s="151"/>
      <c r="C29" s="346" t="s">
        <v>778</v>
      </c>
      <c r="D29" s="74"/>
      <c r="E29" s="347" t="str">
        <f>IF(OR(E8&gt;'CUADRO 4.1'!E7,E9&gt;'CUADRO 4.1'!E8,E10&gt;'CUADRO 4.1'!E9,E11&gt;'CUADRO 4.1'!E10,E12&gt;'CUADRO 4.1'!E11,E13&gt;'CUADRO 4.1'!E12,E15&gt;'CUADRO 4.1'!E14,E16&gt;'CUADRO 4.1'!E15,E17&gt;'CUADRO 4.1'!E16,E19&gt;'CUADRO 4.1'!E18,E20&gt;'CUADRO 4.1'!E19,E21&gt;'CUADRO 4.1'!E20,E22&gt;'CUADRO 4.1'!E21,E23&gt;'CUADRO 4.1'!E22,E24&gt;'CUADRO 4.1'!E23,E25&gt;'CUADRO 4.1'!E24,E26&gt;'CUADRO 4.1'!E25,E27&gt;'CUADRO 4.1'!E26,E28&gt;'CUADRO 4.1'!E27),"XXX","")</f>
        <v/>
      </c>
      <c r="F29" s="347" t="str">
        <f>IF(OR(F8&gt;'CUADRO 4.1'!F7,F9&gt;'CUADRO 4.1'!F8,F10&gt;'CUADRO 4.1'!F9,F11&gt;'CUADRO 4.1'!F10,F12&gt;'CUADRO 4.1'!F11,F13&gt;'CUADRO 4.1'!F12,F15&gt;'CUADRO 4.1'!F14,F16&gt;'CUADRO 4.1'!F15,F17&gt;'CUADRO 4.1'!F16,F19&gt;'CUADRO 4.1'!F18,F20&gt;'CUADRO 4.1'!F19,F21&gt;'CUADRO 4.1'!F20,F22&gt;'CUADRO 4.1'!F21,F23&gt;'CUADRO 4.1'!F22,F24&gt;'CUADRO 4.1'!F23,F25&gt;'CUADRO 4.1'!F24,F26&gt;'CUADRO 4.1'!F25,F27&gt;'CUADRO 4.1'!F26,F28&gt;'CUADRO 4.1'!F27),"XXX","")</f>
        <v/>
      </c>
      <c r="G29" s="74"/>
      <c r="H29" s="347" t="str">
        <f>IF(OR(H8&gt;'CUADRO 4.1'!H7,H9&gt;'CUADRO 4.1'!H8,H10&gt;'CUADRO 4.1'!H9,H11&gt;'CUADRO 4.1'!H10,H12&gt;'CUADRO 4.1'!H11,H13&gt;'CUADRO 4.1'!H12,H15&gt;'CUADRO 4.1'!H14,H16&gt;'CUADRO 4.1'!H15,H17&gt;'CUADRO 4.1'!H16,H19&gt;'CUADRO 4.1'!H18,H20&gt;'CUADRO 4.1'!H19,H21&gt;'CUADRO 4.1'!H20,H22&gt;'CUADRO 4.1'!H21,H23&gt;'CUADRO 4.1'!H22,H24&gt;'CUADRO 4.1'!H23,H25&gt;'CUADRO 4.1'!H24,H26&gt;'CUADRO 4.1'!H25,H27&gt;'CUADRO 4.1'!H26,H28&gt;'CUADRO 4.1'!H27),"XXX","")</f>
        <v/>
      </c>
      <c r="I29" s="347" t="str">
        <f>IF(OR(I8&gt;'CUADRO 4.1'!I7,I9&gt;'CUADRO 4.1'!I8,I10&gt;'CUADRO 4.1'!I9,I11&gt;'CUADRO 4.1'!I10,I12&gt;'CUADRO 4.1'!I11,I13&gt;'CUADRO 4.1'!I12,I15&gt;'CUADRO 4.1'!I14,I16&gt;'CUADRO 4.1'!I15,I17&gt;'CUADRO 4.1'!I16,I19&gt;'CUADRO 4.1'!I18,I20&gt;'CUADRO 4.1'!I19,I21&gt;'CUADRO 4.1'!I20,I22&gt;'CUADRO 4.1'!I21,I23&gt;'CUADRO 4.1'!I22,I24&gt;'CUADRO 4.1'!I23,I25&gt;'CUADRO 4.1'!I24,I26&gt;'CUADRO 4.1'!I25,I27&gt;'CUADRO 4.1'!I26,I28&gt;'CUADRO 4.1'!I27),"XXX","")</f>
        <v/>
      </c>
      <c r="J29" s="74"/>
      <c r="K29" s="347" t="str">
        <f>IF(OR(K8&gt;'CUADRO 4.1'!K7,K9&gt;'CUADRO 4.1'!K8,K10&gt;'CUADRO 4.1'!K9,K11&gt;'CUADRO 4.1'!K10,K12&gt;'CUADRO 4.1'!K11,K13&gt;'CUADRO 4.1'!K12,K15&gt;'CUADRO 4.1'!K14,K16&gt;'CUADRO 4.1'!K15,K17&gt;'CUADRO 4.1'!K16,K19&gt;'CUADRO 4.1'!K18,K20&gt;'CUADRO 4.1'!K19,K21&gt;'CUADRO 4.1'!K20,K22&gt;'CUADRO 4.1'!K21,K23&gt;'CUADRO 4.1'!K22,K24&gt;'CUADRO 4.1'!K23,K25&gt;'CUADRO 4.1'!K24,K26&gt;'CUADRO 4.1'!K25,K27&gt;'CUADRO 4.1'!K26,K28&gt;'CUADRO 4.1'!K27),"XXX","")</f>
        <v/>
      </c>
      <c r="L29" s="347" t="str">
        <f>IF(OR(L8&gt;'CUADRO 4.1'!L7,L9&gt;'CUADRO 4.1'!L8,L10&gt;'CUADRO 4.1'!L9,L11&gt;'CUADRO 4.1'!L10,L12&gt;'CUADRO 4.1'!L11,L13&gt;'CUADRO 4.1'!L12,L15&gt;'CUADRO 4.1'!L14,L16&gt;'CUADRO 4.1'!L15,L17&gt;'CUADRO 4.1'!L16,L19&gt;'CUADRO 4.1'!L18,L20&gt;'CUADRO 4.1'!L19,L21&gt;'CUADRO 4.1'!L20,L22&gt;'CUADRO 4.1'!L21,L23&gt;'CUADRO 4.1'!L22,L24&gt;'CUADRO 4.1'!L23,L25&gt;'CUADRO 4.1'!L24,L26&gt;'CUADRO 4.1'!L25,L27&gt;'CUADRO 4.1'!L26,L28&gt;'CUADRO 4.1'!L27),"XXX","")</f>
        <v/>
      </c>
      <c r="M29" s="74"/>
      <c r="N29" s="347" t="str">
        <f>IF(OR(N8&gt;'CUADRO 4.1'!N7,N9&gt;'CUADRO 4.1'!N8,N10&gt;'CUADRO 4.1'!N9,N11&gt;'CUADRO 4.1'!N10,N12&gt;'CUADRO 4.1'!N11,N13&gt;'CUADRO 4.1'!N12,N15&gt;'CUADRO 4.1'!N14,N16&gt;'CUADRO 4.1'!N15,N17&gt;'CUADRO 4.1'!N16,N19&gt;'CUADRO 4.1'!N18,N20&gt;'CUADRO 4.1'!N19,N21&gt;'CUADRO 4.1'!N20,N22&gt;'CUADRO 4.1'!N21,N23&gt;'CUADRO 4.1'!N22,N24&gt;'CUADRO 4.1'!N23,N25&gt;'CUADRO 4.1'!N24,N26&gt;'CUADRO 4.1'!N25,N27&gt;'CUADRO 4.1'!N26,N28&gt;'CUADRO 4.1'!N27),"XXX","")</f>
        <v/>
      </c>
      <c r="O29" s="347" t="str">
        <f>IF(OR(O8&gt;'CUADRO 4.1'!O7,O9&gt;'CUADRO 4.1'!O8,O10&gt;'CUADRO 4.1'!O9,O11&gt;'CUADRO 4.1'!O10,O12&gt;'CUADRO 4.1'!O11,O13&gt;'CUADRO 4.1'!O12,O15&gt;'CUADRO 4.1'!O14,O16&gt;'CUADRO 4.1'!O15,O17&gt;'CUADRO 4.1'!O16,O19&gt;'CUADRO 4.1'!O18,O20&gt;'CUADRO 4.1'!O19,O21&gt;'CUADRO 4.1'!O20,O22&gt;'CUADRO 4.1'!O21,O23&gt;'CUADRO 4.1'!O22,O24&gt;'CUADRO 4.1'!O23,O25&gt;'CUADRO 4.1'!O24,O26&gt;'CUADRO 4.1'!O25,O27&gt;'CUADRO 4.1'!O26,O28&gt;'CUADRO 4.1'!O27),"XXX","")</f>
        <v/>
      </c>
    </row>
    <row r="30" spans="2:15" ht="16.5" customHeight="1" x14ac:dyDescent="0.25">
      <c r="B30" s="151"/>
      <c r="C30" s="346" t="s">
        <v>797</v>
      </c>
      <c r="F30" s="348"/>
      <c r="G30" s="609" t="str">
        <f>IF(OR(E29="XXX",F29="XXX",H29="XXX",I29="XXX",K29="XXX",L29="XXX",N29="XXX",O29="XXX"),"XXX = ¡VERIFICAR!.  En alguna Discapacidad o Condición se están indicando más estudiantes Alfabetizados que los reportados en la parte (1) del Cuadro 4.1.","")</f>
        <v/>
      </c>
      <c r="H30" s="609"/>
      <c r="I30" s="609"/>
      <c r="J30" s="609"/>
      <c r="K30" s="609"/>
      <c r="L30" s="609"/>
      <c r="M30" s="609"/>
      <c r="N30" s="609"/>
      <c r="O30" s="609"/>
    </row>
    <row r="31" spans="2:15" ht="16.5" customHeight="1" x14ac:dyDescent="0.25">
      <c r="B31" s="151"/>
      <c r="C31" s="346" t="s">
        <v>798</v>
      </c>
      <c r="D31" s="348"/>
      <c r="E31" s="348"/>
      <c r="F31" s="348"/>
      <c r="G31" s="609"/>
      <c r="H31" s="609"/>
      <c r="I31" s="609"/>
      <c r="J31" s="609"/>
      <c r="K31" s="609"/>
      <c r="L31" s="609"/>
      <c r="M31" s="609"/>
      <c r="N31" s="609"/>
      <c r="O31" s="609"/>
    </row>
    <row r="32" spans="2:15" ht="16.5" customHeight="1" x14ac:dyDescent="0.25">
      <c r="B32" s="151"/>
      <c r="C32" s="349" t="s">
        <v>799</v>
      </c>
      <c r="D32" s="348"/>
      <c r="E32" s="348"/>
      <c r="F32" s="348"/>
      <c r="G32" s="609"/>
      <c r="H32" s="609"/>
      <c r="I32" s="609"/>
      <c r="J32" s="609"/>
      <c r="K32" s="609"/>
      <c r="L32" s="609"/>
      <c r="M32" s="609"/>
      <c r="N32" s="609"/>
      <c r="O32" s="609"/>
    </row>
    <row r="33" spans="2:15" ht="16.5" customHeight="1" x14ac:dyDescent="0.3">
      <c r="B33" s="151"/>
      <c r="E33" s="350"/>
      <c r="F33" s="350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2:15" ht="16.5" customHeight="1" x14ac:dyDescent="0.3">
      <c r="B34" s="151"/>
      <c r="C34" s="204" t="s">
        <v>118</v>
      </c>
      <c r="D34" s="350"/>
      <c r="E34" s="350"/>
      <c r="F34" s="350"/>
      <c r="G34" s="351"/>
      <c r="H34" s="351"/>
      <c r="I34" s="351"/>
      <c r="J34" s="351"/>
      <c r="K34" s="351"/>
      <c r="L34" s="351"/>
      <c r="M34" s="351"/>
      <c r="N34" s="351"/>
      <c r="O34" s="351"/>
    </row>
    <row r="35" spans="2:15" ht="16.5" customHeight="1" x14ac:dyDescent="0.3">
      <c r="B35" s="151">
        <v>25</v>
      </c>
      <c r="C35" s="569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1"/>
    </row>
    <row r="36" spans="2:15" ht="16.5" customHeight="1" x14ac:dyDescent="0.3">
      <c r="C36" s="572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4"/>
    </row>
    <row r="37" spans="2:15" ht="16.5" customHeight="1" x14ac:dyDescent="0.3">
      <c r="C37" s="572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4"/>
    </row>
    <row r="38" spans="2:15" ht="16.5" customHeight="1" x14ac:dyDescent="0.3">
      <c r="C38" s="575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7"/>
    </row>
  </sheetData>
  <sheetProtection algorithmName="SHA-512" hashValue="ZsRC9ZUJgwzDBJQpoRzCjZL3aAt046MGc7B2ReB7wgnMliVp8llQAfTQwJ+bzKwnSngAwbNA2/FNH4Jf4M8gYg==" saltValue="9jEhTSMyvMq5EM35K7g8+w==" spinCount="100000" sheet="1" objects="1" scenarios="1"/>
  <mergeCells count="9">
    <mergeCell ref="C35:O38"/>
    <mergeCell ref="G30:O32"/>
    <mergeCell ref="C4:C6"/>
    <mergeCell ref="D4:E4"/>
    <mergeCell ref="F4:O4"/>
    <mergeCell ref="D5:F5"/>
    <mergeCell ref="G5:I5"/>
    <mergeCell ref="J5:L5"/>
    <mergeCell ref="M5:O5"/>
  </mergeCells>
  <conditionalFormatting sqref="D8:D28 G8:G28 J8:J28 M8:M28">
    <cfRule type="cellIs" dxfId="39" priority="210" operator="equal">
      <formula>0</formula>
    </cfRule>
  </conditionalFormatting>
  <conditionalFormatting sqref="D7:O7">
    <cfRule type="cellIs" dxfId="38" priority="234" operator="equal">
      <formula>0</formula>
    </cfRule>
  </conditionalFormatting>
  <conditionalFormatting sqref="E14:F14">
    <cfRule type="cellIs" dxfId="37" priority="146" operator="equal">
      <formula>0</formula>
    </cfRule>
  </conditionalFormatting>
  <conditionalFormatting sqref="E18:F18">
    <cfRule type="cellIs" dxfId="36" priority="147" operator="equal">
      <formula>0</formula>
    </cfRule>
  </conditionalFormatting>
  <conditionalFormatting sqref="G30:O32">
    <cfRule type="notContainsBlanks" dxfId="35" priority="236">
      <formula>LEN(TRIM(G30))&gt;0</formula>
    </cfRule>
  </conditionalFormatting>
  <conditionalFormatting sqref="H14:I14">
    <cfRule type="cellIs" dxfId="34" priority="104" operator="equal">
      <formula>0</formula>
    </cfRule>
  </conditionalFormatting>
  <conditionalFormatting sqref="H18:I18">
    <cfRule type="cellIs" dxfId="33" priority="105" operator="equal">
      <formula>0</formula>
    </cfRule>
  </conditionalFormatting>
  <conditionalFormatting sqref="K14:L14">
    <cfRule type="cellIs" dxfId="32" priority="62" operator="equal">
      <formula>0</formula>
    </cfRule>
  </conditionalFormatting>
  <conditionalFormatting sqref="K18:L18">
    <cfRule type="cellIs" dxfId="31" priority="63" operator="equal">
      <formula>0</formula>
    </cfRule>
  </conditionalFormatting>
  <conditionalFormatting sqref="N14:O14">
    <cfRule type="cellIs" dxfId="30" priority="20" operator="equal">
      <formula>0</formula>
    </cfRule>
  </conditionalFormatting>
  <conditionalFormatting sqref="N18:O18">
    <cfRule type="cellIs" dxfId="29" priority="21" operator="equal">
      <formula>0</formula>
    </cfRule>
  </conditionalFormatting>
  <dataValidations count="1">
    <dataValidation type="whole" operator="greaterThanOrEqual" allowBlank="1" showInputMessage="1" showErrorMessage="1" sqref="D7:O28" xr:uid="{00000000-0002-0000-0900-000000000000}">
      <formula1>0</formula1>
    </dataValidation>
  </dataValidations>
  <printOptions horizontalCentered="1" verticalCentered="1"/>
  <pageMargins left="0.39370078740157483" right="0.39370078740157483" top="0.3" bottom="0.31496062992125984" header="0.15748031496062992" footer="0.19685039370078741"/>
  <pageSetup scale="69" orientation="landscape" r:id="rId1"/>
  <headerFooter scaleWithDoc="0">
    <oddHeader>&amp;C&amp;G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4">
    <pageSetUpPr fitToPage="1"/>
  </sheetPr>
  <dimension ref="B1:J17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6.109375" style="138" customWidth="1"/>
    <col min="2" max="2" width="6.21875" style="138" hidden="1" customWidth="1"/>
    <col min="3" max="3" width="61.5546875" style="138" customWidth="1"/>
    <col min="4" max="4" width="8.33203125" style="138" customWidth="1"/>
    <col min="5" max="7" width="11.6640625" style="138" customWidth="1"/>
    <col min="8" max="10" width="12.44140625" style="138" customWidth="1"/>
    <col min="11" max="16384" width="11.44140625" style="138"/>
  </cols>
  <sheetData>
    <row r="1" spans="2:10" ht="17.399999999999999" x14ac:dyDescent="0.3">
      <c r="C1" s="75" t="s">
        <v>687</v>
      </c>
      <c r="D1" s="33"/>
    </row>
    <row r="2" spans="2:10" ht="17.399999999999999" x14ac:dyDescent="0.3">
      <c r="C2" s="75" t="s">
        <v>1243</v>
      </c>
      <c r="D2" s="75"/>
      <c r="E2" s="256"/>
      <c r="F2" s="256"/>
      <c r="G2" s="256"/>
    </row>
    <row r="3" spans="2:10" ht="18" thickBot="1" x14ac:dyDescent="0.35">
      <c r="C3" s="148" t="s">
        <v>714</v>
      </c>
      <c r="D3" s="257"/>
      <c r="E3" s="258"/>
      <c r="F3" s="258"/>
      <c r="G3" s="258"/>
    </row>
    <row r="4" spans="2:10" ht="28.5" customHeight="1" thickTop="1" thickBot="1" x14ac:dyDescent="0.35">
      <c r="B4" s="151">
        <v>1</v>
      </c>
      <c r="C4" s="99" t="s">
        <v>33</v>
      </c>
      <c r="D4" s="259"/>
      <c r="E4" s="260" t="s">
        <v>0</v>
      </c>
      <c r="F4" s="212" t="s">
        <v>31</v>
      </c>
      <c r="G4" s="261" t="s">
        <v>32</v>
      </c>
    </row>
    <row r="5" spans="2:10" ht="34.5" customHeight="1" thickTop="1" thickBot="1" x14ac:dyDescent="0.35">
      <c r="B5" s="151">
        <v>2</v>
      </c>
      <c r="C5" s="262" t="s">
        <v>1242</v>
      </c>
      <c r="D5" s="263"/>
      <c r="E5" s="264">
        <f t="shared" ref="E5:E10" si="0">+F5+G5</f>
        <v>0</v>
      </c>
      <c r="F5" s="265">
        <f>SUM(F6:F10)</f>
        <v>0</v>
      </c>
      <c r="G5" s="266">
        <f>SUM(G6:G10)</f>
        <v>0</v>
      </c>
    </row>
    <row r="6" spans="2:10" ht="35.25" customHeight="1" x14ac:dyDescent="0.3">
      <c r="B6" s="151">
        <v>3</v>
      </c>
      <c r="C6" s="267" t="s">
        <v>1542</v>
      </c>
      <c r="D6" s="268" t="str">
        <f>IF(AND(E6=0,'CUADRO 6'!E6&gt;0),"**","")</f>
        <v/>
      </c>
      <c r="E6" s="52">
        <f t="shared" si="0"/>
        <v>0</v>
      </c>
      <c r="F6" s="193"/>
      <c r="G6" s="269"/>
    </row>
    <row r="7" spans="2:10" ht="35.25" customHeight="1" x14ac:dyDescent="0.3">
      <c r="B7" s="151">
        <v>4</v>
      </c>
      <c r="C7" s="270" t="s">
        <v>1543</v>
      </c>
      <c r="D7" s="271" t="str">
        <f>IF(AND(E7=0,'CUADRO 6'!E11&gt;0),"**","")</f>
        <v/>
      </c>
      <c r="E7" s="272">
        <f t="shared" si="0"/>
        <v>0</v>
      </c>
      <c r="F7" s="273"/>
      <c r="G7" s="274"/>
    </row>
    <row r="8" spans="2:10" ht="35.25" customHeight="1" x14ac:dyDescent="0.3">
      <c r="B8" s="151">
        <v>5</v>
      </c>
      <c r="C8" s="270" t="s">
        <v>715</v>
      </c>
      <c r="D8" s="271" t="str">
        <f>IF(AND(E8=0,'CUADRO 6'!E16&gt;0),"**","")</f>
        <v/>
      </c>
      <c r="E8" s="272">
        <f t="shared" si="0"/>
        <v>0</v>
      </c>
      <c r="F8" s="273"/>
      <c r="G8" s="274"/>
    </row>
    <row r="9" spans="2:10" ht="35.25" customHeight="1" x14ac:dyDescent="0.3">
      <c r="B9" s="151">
        <v>6</v>
      </c>
      <c r="C9" s="270" t="s">
        <v>1544</v>
      </c>
      <c r="D9" s="271" t="str">
        <f>IF(AND(E9=0,'CUADRO 6'!E39&gt;0),"**","")</f>
        <v/>
      </c>
      <c r="E9" s="272">
        <f t="shared" si="0"/>
        <v>0</v>
      </c>
      <c r="F9" s="273"/>
      <c r="G9" s="274"/>
      <c r="H9" s="613" t="str">
        <f>IF(AND(OR(E9=0),AND(('CUADRO 4.1'!P6+'CUADRO 4.1'!S6+'CUADRO 4.1'!V6+'CUADRO 4.1'!Y6)&gt;0)),"¿Quién atiende los estudiantes que reciben Servicio de Apoyo Educativo?",(IF(AND(OR(E9&gt;0),AND(('CUADRO 4.1'!P6+'CUADRO 4.1'!S6+'CUADRO 4.1'!V6+'CUADRO 4.1'!Y6)=0)),"¡No reportó datos en el Cuadro 4.1!","")))</f>
        <v/>
      </c>
      <c r="I9" s="613"/>
      <c r="J9" s="613"/>
    </row>
    <row r="10" spans="2:10" ht="35.25" customHeight="1" thickBot="1" x14ac:dyDescent="0.35">
      <c r="B10" s="151">
        <v>7</v>
      </c>
      <c r="C10" s="275" t="s">
        <v>1545</v>
      </c>
      <c r="D10" s="276" t="str">
        <f>IF(AND(E10=0,'CUADRO 6'!E50&gt;0),"**","")</f>
        <v/>
      </c>
      <c r="E10" s="277">
        <f t="shared" si="0"/>
        <v>0</v>
      </c>
      <c r="F10" s="278"/>
      <c r="G10" s="279"/>
      <c r="H10" s="280"/>
      <c r="I10" s="280"/>
      <c r="J10" s="280"/>
    </row>
    <row r="11" spans="2:10" s="281" customFormat="1" ht="18.75" customHeight="1" thickTop="1" x14ac:dyDescent="0.3">
      <c r="C11" s="282" t="str">
        <f>IF(OR(D6="**",D7="**",D8="**",D9="**",D10="**"),"** En el Cuadro 6 se indicaron datos, debe completar este Cuadro.","")</f>
        <v/>
      </c>
      <c r="D11" s="283"/>
      <c r="E11" s="284"/>
      <c r="F11" s="285"/>
      <c r="G11" s="285"/>
    </row>
    <row r="12" spans="2:10" ht="21" customHeight="1" x14ac:dyDescent="0.3">
      <c r="C12" s="204" t="s">
        <v>118</v>
      </c>
      <c r="D12" s="204"/>
      <c r="F12" s="285"/>
      <c r="G12" s="285"/>
    </row>
    <row r="13" spans="2:10" x14ac:dyDescent="0.3">
      <c r="B13" s="151">
        <v>8</v>
      </c>
      <c r="C13" s="569"/>
      <c r="D13" s="570"/>
      <c r="E13" s="570"/>
      <c r="F13" s="570"/>
      <c r="G13" s="571"/>
    </row>
    <row r="14" spans="2:10" x14ac:dyDescent="0.3">
      <c r="C14" s="572"/>
      <c r="D14" s="573"/>
      <c r="E14" s="573"/>
      <c r="F14" s="573"/>
      <c r="G14" s="574"/>
    </row>
    <row r="15" spans="2:10" ht="18" customHeight="1" x14ac:dyDescent="0.3">
      <c r="C15" s="572"/>
      <c r="D15" s="573"/>
      <c r="E15" s="573"/>
      <c r="F15" s="573"/>
      <c r="G15" s="574"/>
    </row>
    <row r="16" spans="2:10" ht="18" customHeight="1" x14ac:dyDescent="0.3">
      <c r="C16" s="572"/>
      <c r="D16" s="573"/>
      <c r="E16" s="573"/>
      <c r="F16" s="573"/>
      <c r="G16" s="574"/>
    </row>
    <row r="17" spans="3:7" ht="18" customHeight="1" x14ac:dyDescent="0.3">
      <c r="C17" s="575"/>
      <c r="D17" s="576"/>
      <c r="E17" s="576"/>
      <c r="F17" s="576"/>
      <c r="G17" s="577"/>
    </row>
  </sheetData>
  <sheetProtection algorithmName="SHA-512" hashValue="Hl9eRsnpcagFJE7uxPY1Jj7DxqLJkM/r9Se0WHUtF8o0u5PP5iNPD7JtkKXNj1GoBFZHXgZfmCwS+Mc24KY6eA==" saltValue="gwoFdCTxlcNm6ommF6lcKg==" spinCount="100000" sheet="1" objects="1" scenarios="1"/>
  <mergeCells count="2">
    <mergeCell ref="C13:G17"/>
    <mergeCell ref="H9:J9"/>
  </mergeCells>
  <conditionalFormatting sqref="E5:E10">
    <cfRule type="cellIs" dxfId="28" priority="2" operator="equal">
      <formula>0</formula>
    </cfRule>
  </conditionalFormatting>
  <conditionalFormatting sqref="E5:G5">
    <cfRule type="cellIs" dxfId="27" priority="1" operator="equal">
      <formula>0</formula>
    </cfRule>
  </conditionalFormatting>
  <dataValidations count="1">
    <dataValidation type="whole" operator="greaterThanOrEqual" allowBlank="1" showInputMessage="1" showErrorMessage="1" sqref="E5:G10" xr:uid="{00000000-0002-0000-0A00-000000000000}">
      <formula1>0</formula1>
    </dataValidation>
  </dataValidations>
  <printOptions horizontalCentered="1" verticalCentered="1"/>
  <pageMargins left="0.39370078740157483" right="0.39370078740157483" top="0.47" bottom="0.31496062992125984" header="0.15748031496062992" footer="0.19685039370078741"/>
  <pageSetup scale="92" orientation="landscape" r:id="rId1"/>
  <headerFooter scaleWithDoc="0">
    <oddHeader>&amp;C&amp;G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B1:G68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6.21875" style="33" customWidth="1"/>
    <col min="2" max="2" width="6.109375" style="33" hidden="1" customWidth="1"/>
    <col min="3" max="3" width="50.21875" style="33" customWidth="1"/>
    <col min="4" max="4" width="6.5546875" style="72" customWidth="1"/>
    <col min="5" max="7" width="15.77734375" style="33" customWidth="1"/>
    <col min="8" max="16384" width="11.44140625" style="33"/>
  </cols>
  <sheetData>
    <row r="1" spans="2:7" ht="17.399999999999999" x14ac:dyDescent="0.3">
      <c r="C1" s="32" t="s">
        <v>688</v>
      </c>
      <c r="D1" s="207"/>
      <c r="E1" s="147"/>
      <c r="F1" s="147"/>
      <c r="G1" s="147"/>
    </row>
    <row r="2" spans="2:7" ht="17.399999999999999" x14ac:dyDescent="0.3">
      <c r="C2" s="32" t="s">
        <v>1363</v>
      </c>
      <c r="D2" s="207"/>
      <c r="E2" s="147"/>
      <c r="F2" s="147"/>
      <c r="G2" s="147"/>
    </row>
    <row r="3" spans="2:7" ht="18" thickBot="1" x14ac:dyDescent="0.35">
      <c r="C3" s="148" t="s">
        <v>714</v>
      </c>
      <c r="D3" s="208"/>
      <c r="E3" s="150"/>
      <c r="F3" s="150"/>
      <c r="G3" s="150"/>
    </row>
    <row r="4" spans="2:7" ht="30" customHeight="1" thickTop="1" thickBot="1" x14ac:dyDescent="0.35">
      <c r="B4" s="151">
        <v>1</v>
      </c>
      <c r="C4" s="209" t="s">
        <v>33</v>
      </c>
      <c r="D4" s="210"/>
      <c r="E4" s="211" t="s">
        <v>0</v>
      </c>
      <c r="F4" s="212" t="s">
        <v>31</v>
      </c>
      <c r="G4" s="211" t="s">
        <v>32</v>
      </c>
    </row>
    <row r="5" spans="2:7" ht="19.5" customHeight="1" thickTop="1" thickBot="1" x14ac:dyDescent="0.35">
      <c r="B5" s="151">
        <v>2</v>
      </c>
      <c r="C5" s="213" t="s">
        <v>1244</v>
      </c>
      <c r="D5" s="214" t="str">
        <f>IF(AND(E5&gt;0,'CUADRO 5'!E5=0),"|**|","")</f>
        <v/>
      </c>
      <c r="E5" s="215">
        <f>+F5+G5</f>
        <v>0</v>
      </c>
      <c r="F5" s="216">
        <f>+F6+F11+F16+F39+F50</f>
        <v>0</v>
      </c>
      <c r="G5" s="215">
        <f>+G6+G11+G16+G39+G50</f>
        <v>0</v>
      </c>
    </row>
    <row r="6" spans="2:7" ht="19.5" customHeight="1" x14ac:dyDescent="0.3">
      <c r="B6" s="151">
        <v>3</v>
      </c>
      <c r="C6" s="217" t="s">
        <v>692</v>
      </c>
      <c r="D6" s="218" t="str">
        <f>IF(OR('CUADRO 5'!E6&gt;E6,'CUADRO 5'!F6&gt;F6,'CUADRO 5'!G6&gt;G6),"*","")</f>
        <v/>
      </c>
      <c r="E6" s="219">
        <f>+F6+G6</f>
        <v>0</v>
      </c>
      <c r="F6" s="220">
        <f>SUM(F7:F10)</f>
        <v>0</v>
      </c>
      <c r="G6" s="219">
        <f>SUM(G7:G10)</f>
        <v>0</v>
      </c>
    </row>
    <row r="7" spans="2:7" ht="19.5" customHeight="1" x14ac:dyDescent="0.3">
      <c r="B7" s="151">
        <v>4</v>
      </c>
      <c r="C7" s="221" t="s">
        <v>34</v>
      </c>
      <c r="D7" s="222"/>
      <c r="E7" s="223">
        <f>+F7+G7</f>
        <v>0</v>
      </c>
      <c r="F7" s="172"/>
      <c r="G7" s="224"/>
    </row>
    <row r="8" spans="2:7" ht="19.5" customHeight="1" x14ac:dyDescent="0.3">
      <c r="B8" s="151">
        <v>5</v>
      </c>
      <c r="C8" s="221" t="s">
        <v>35</v>
      </c>
      <c r="D8" s="222"/>
      <c r="E8" s="223">
        <f t="shared" ref="E8:E32" si="0">+F8+G8</f>
        <v>0</v>
      </c>
      <c r="F8" s="172"/>
      <c r="G8" s="224"/>
    </row>
    <row r="9" spans="2:7" ht="19.5" customHeight="1" x14ac:dyDescent="0.3">
      <c r="B9" s="151">
        <v>6</v>
      </c>
      <c r="C9" s="225" t="s">
        <v>125</v>
      </c>
      <c r="D9" s="226"/>
      <c r="E9" s="223">
        <f t="shared" si="0"/>
        <v>0</v>
      </c>
      <c r="F9" s="182"/>
      <c r="G9" s="227"/>
    </row>
    <row r="10" spans="2:7" ht="19.5" customHeight="1" x14ac:dyDescent="0.3">
      <c r="B10" s="151">
        <v>7</v>
      </c>
      <c r="C10" s="228" t="s">
        <v>711</v>
      </c>
      <c r="D10" s="226"/>
      <c r="E10" s="229">
        <f t="shared" si="0"/>
        <v>0</v>
      </c>
      <c r="F10" s="230"/>
      <c r="G10" s="231"/>
    </row>
    <row r="11" spans="2:7" ht="19.5" customHeight="1" x14ac:dyDescent="0.3">
      <c r="B11" s="151">
        <v>8</v>
      </c>
      <c r="C11" s="232" t="s">
        <v>126</v>
      </c>
      <c r="D11" s="233" t="str">
        <f>IF(OR('CUADRO 5'!E7&gt;E11,'CUADRO 5'!F7&gt;F11,'CUADRO 5'!G7&gt;G11),"*","")</f>
        <v/>
      </c>
      <c r="E11" s="234">
        <f t="shared" si="0"/>
        <v>0</v>
      </c>
      <c r="F11" s="235">
        <f>SUM(F12:F15)</f>
        <v>0</v>
      </c>
      <c r="G11" s="234">
        <f>SUM(G12:G15)</f>
        <v>0</v>
      </c>
    </row>
    <row r="12" spans="2:7" ht="19.5" customHeight="1" x14ac:dyDescent="0.3">
      <c r="B12" s="151">
        <v>9</v>
      </c>
      <c r="C12" s="221" t="s">
        <v>127</v>
      </c>
      <c r="D12" s="236"/>
      <c r="E12" s="223">
        <f t="shared" si="0"/>
        <v>0</v>
      </c>
      <c r="F12" s="172"/>
      <c r="G12" s="224"/>
    </row>
    <row r="13" spans="2:7" ht="19.5" customHeight="1" x14ac:dyDescent="0.3">
      <c r="B13" s="151">
        <v>10</v>
      </c>
      <c r="C13" s="221" t="s">
        <v>128</v>
      </c>
      <c r="D13" s="237"/>
      <c r="E13" s="223">
        <f t="shared" si="0"/>
        <v>0</v>
      </c>
      <c r="F13" s="172"/>
      <c r="G13" s="224"/>
    </row>
    <row r="14" spans="2:7" ht="19.5" customHeight="1" x14ac:dyDescent="0.3">
      <c r="B14" s="151">
        <v>11</v>
      </c>
      <c r="C14" s="225" t="s">
        <v>129</v>
      </c>
      <c r="D14" s="226"/>
      <c r="E14" s="223">
        <f t="shared" si="0"/>
        <v>0</v>
      </c>
      <c r="F14" s="182"/>
      <c r="G14" s="227"/>
    </row>
    <row r="15" spans="2:7" ht="19.5" customHeight="1" x14ac:dyDescent="0.3">
      <c r="B15" s="151">
        <v>12</v>
      </c>
      <c r="C15" s="228" t="s">
        <v>712</v>
      </c>
      <c r="D15" s="238"/>
      <c r="E15" s="229">
        <f t="shared" si="0"/>
        <v>0</v>
      </c>
      <c r="F15" s="230"/>
      <c r="G15" s="231"/>
    </row>
    <row r="16" spans="2:7" ht="19.5" customHeight="1" x14ac:dyDescent="0.3">
      <c r="B16" s="151">
        <v>13</v>
      </c>
      <c r="C16" s="163" t="s">
        <v>37</v>
      </c>
      <c r="D16" s="233" t="str">
        <f>IF(OR('CUADRO 5'!E8&gt;E16,'CUADRO 5'!F8&gt;F16,'CUADRO 5'!G8&gt;G16),"*","")</f>
        <v/>
      </c>
      <c r="E16" s="239">
        <f t="shared" si="0"/>
        <v>0</v>
      </c>
      <c r="F16" s="166">
        <f>SUM(F17:F32,F33:F38)</f>
        <v>0</v>
      </c>
      <c r="G16" s="239">
        <f>SUM(G17:G32,G33:G38)</f>
        <v>0</v>
      </c>
    </row>
    <row r="17" spans="2:7" ht="19.5" customHeight="1" x14ac:dyDescent="0.3">
      <c r="B17" s="151">
        <v>14</v>
      </c>
      <c r="C17" s="169" t="s">
        <v>153</v>
      </c>
      <c r="D17" s="240"/>
      <c r="E17" s="223">
        <f t="shared" si="0"/>
        <v>0</v>
      </c>
      <c r="F17" s="172"/>
      <c r="G17" s="224"/>
    </row>
    <row r="18" spans="2:7" ht="19.5" customHeight="1" x14ac:dyDescent="0.3">
      <c r="B18" s="151">
        <v>15</v>
      </c>
      <c r="C18" s="175" t="s">
        <v>138</v>
      </c>
      <c r="D18" s="241"/>
      <c r="E18" s="223">
        <f t="shared" si="0"/>
        <v>0</v>
      </c>
      <c r="F18" s="172"/>
      <c r="G18" s="224"/>
    </row>
    <row r="19" spans="2:7" ht="19.5" customHeight="1" x14ac:dyDescent="0.3">
      <c r="B19" s="151">
        <v>16</v>
      </c>
      <c r="C19" s="175" t="s">
        <v>139</v>
      </c>
      <c r="D19" s="241"/>
      <c r="E19" s="223">
        <f t="shared" si="0"/>
        <v>0</v>
      </c>
      <c r="F19" s="172"/>
      <c r="G19" s="224"/>
    </row>
    <row r="20" spans="2:7" ht="19.5" customHeight="1" x14ac:dyDescent="0.3">
      <c r="B20" s="151">
        <v>17</v>
      </c>
      <c r="C20" s="175" t="s">
        <v>140</v>
      </c>
      <c r="D20" s="241"/>
      <c r="E20" s="223">
        <f t="shared" si="0"/>
        <v>0</v>
      </c>
      <c r="F20" s="172"/>
      <c r="G20" s="224"/>
    </row>
    <row r="21" spans="2:7" ht="19.5" customHeight="1" x14ac:dyDescent="0.3">
      <c r="B21" s="151">
        <v>18</v>
      </c>
      <c r="C21" s="175" t="s">
        <v>141</v>
      </c>
      <c r="D21" s="241"/>
      <c r="E21" s="223">
        <f t="shared" si="0"/>
        <v>0</v>
      </c>
      <c r="F21" s="172"/>
      <c r="G21" s="224"/>
    </row>
    <row r="22" spans="2:7" ht="19.5" customHeight="1" x14ac:dyDescent="0.3">
      <c r="B22" s="151">
        <v>19</v>
      </c>
      <c r="C22" s="175" t="s">
        <v>142</v>
      </c>
      <c r="D22" s="241"/>
      <c r="E22" s="223">
        <f t="shared" si="0"/>
        <v>0</v>
      </c>
      <c r="F22" s="172"/>
      <c r="G22" s="224"/>
    </row>
    <row r="23" spans="2:7" ht="19.5" customHeight="1" x14ac:dyDescent="0.3">
      <c r="B23" s="151">
        <v>20</v>
      </c>
      <c r="C23" s="175" t="s">
        <v>143</v>
      </c>
      <c r="D23" s="241"/>
      <c r="E23" s="223">
        <f t="shared" si="0"/>
        <v>0</v>
      </c>
      <c r="F23" s="172"/>
      <c r="G23" s="224"/>
    </row>
    <row r="24" spans="2:7" ht="19.5" customHeight="1" x14ac:dyDescent="0.3">
      <c r="B24" s="151">
        <v>21</v>
      </c>
      <c r="C24" s="175" t="s">
        <v>144</v>
      </c>
      <c r="D24" s="241"/>
      <c r="E24" s="223">
        <f t="shared" si="0"/>
        <v>0</v>
      </c>
      <c r="F24" s="172"/>
      <c r="G24" s="224"/>
    </row>
    <row r="25" spans="2:7" ht="19.5" customHeight="1" x14ac:dyDescent="0.3">
      <c r="B25" s="151">
        <v>22</v>
      </c>
      <c r="C25" s="175" t="s">
        <v>693</v>
      </c>
      <c r="D25" s="241"/>
      <c r="E25" s="223">
        <f t="shared" si="0"/>
        <v>0</v>
      </c>
      <c r="F25" s="172"/>
      <c r="G25" s="224"/>
    </row>
    <row r="26" spans="2:7" ht="19.5" customHeight="1" x14ac:dyDescent="0.3">
      <c r="B26" s="151">
        <v>23</v>
      </c>
      <c r="C26" s="175" t="s">
        <v>38</v>
      </c>
      <c r="D26" s="241"/>
      <c r="E26" s="223">
        <f t="shared" si="0"/>
        <v>0</v>
      </c>
      <c r="F26" s="172"/>
      <c r="G26" s="224"/>
    </row>
    <row r="27" spans="2:7" ht="19.5" customHeight="1" x14ac:dyDescent="0.3">
      <c r="B27" s="151">
        <v>24</v>
      </c>
      <c r="C27" s="175" t="s">
        <v>145</v>
      </c>
      <c r="D27" s="241"/>
      <c r="E27" s="223">
        <f t="shared" si="0"/>
        <v>0</v>
      </c>
      <c r="F27" s="172"/>
      <c r="G27" s="224"/>
    </row>
    <row r="28" spans="2:7" ht="19.5" customHeight="1" x14ac:dyDescent="0.3">
      <c r="B28" s="151">
        <v>25</v>
      </c>
      <c r="C28" s="175" t="s">
        <v>27</v>
      </c>
      <c r="D28" s="241"/>
      <c r="E28" s="223">
        <f t="shared" si="0"/>
        <v>0</v>
      </c>
      <c r="F28" s="172"/>
      <c r="G28" s="224"/>
    </row>
    <row r="29" spans="2:7" ht="19.5" customHeight="1" x14ac:dyDescent="0.3">
      <c r="B29" s="151">
        <v>26</v>
      </c>
      <c r="C29" s="175" t="s">
        <v>28</v>
      </c>
      <c r="D29" s="241"/>
      <c r="E29" s="223">
        <f t="shared" si="0"/>
        <v>0</v>
      </c>
      <c r="F29" s="172"/>
      <c r="G29" s="224"/>
    </row>
    <row r="30" spans="2:7" ht="19.5" customHeight="1" x14ac:dyDescent="0.3">
      <c r="B30" s="151">
        <v>27</v>
      </c>
      <c r="C30" s="175" t="s">
        <v>29</v>
      </c>
      <c r="D30" s="241"/>
      <c r="E30" s="223">
        <f t="shared" si="0"/>
        <v>0</v>
      </c>
      <c r="F30" s="172"/>
      <c r="G30" s="224"/>
    </row>
    <row r="31" spans="2:7" ht="19.5" customHeight="1" x14ac:dyDescent="0.3">
      <c r="B31" s="151">
        <v>28</v>
      </c>
      <c r="C31" s="175" t="s">
        <v>30</v>
      </c>
      <c r="D31" s="241"/>
      <c r="E31" s="223">
        <f t="shared" si="0"/>
        <v>0</v>
      </c>
      <c r="F31" s="172"/>
      <c r="G31" s="224"/>
    </row>
    <row r="32" spans="2:7" ht="19.5" customHeight="1" x14ac:dyDescent="0.3">
      <c r="B32" s="151">
        <v>29</v>
      </c>
      <c r="C32" s="175" t="s">
        <v>42</v>
      </c>
      <c r="D32" s="241"/>
      <c r="E32" s="223">
        <f t="shared" si="0"/>
        <v>0</v>
      </c>
      <c r="F32" s="172"/>
      <c r="G32" s="224"/>
    </row>
    <row r="33" spans="2:7" ht="19.5" customHeight="1" x14ac:dyDescent="0.3">
      <c r="B33" s="151">
        <v>30</v>
      </c>
      <c r="C33" s="175" t="s">
        <v>43</v>
      </c>
      <c r="D33" s="241"/>
      <c r="E33" s="223">
        <f t="shared" ref="E33:E34" si="1">+F33+G33</f>
        <v>0</v>
      </c>
      <c r="F33" s="172"/>
      <c r="G33" s="224"/>
    </row>
    <row r="34" spans="2:7" ht="19.5" customHeight="1" x14ac:dyDescent="0.3">
      <c r="B34" s="151">
        <v>31</v>
      </c>
      <c r="C34" s="175" t="s">
        <v>44</v>
      </c>
      <c r="D34" s="241"/>
      <c r="E34" s="223">
        <f t="shared" si="1"/>
        <v>0</v>
      </c>
      <c r="F34" s="172"/>
      <c r="G34" s="224"/>
    </row>
    <row r="35" spans="2:7" ht="19.5" customHeight="1" x14ac:dyDescent="0.3">
      <c r="B35" s="151">
        <v>32</v>
      </c>
      <c r="C35" s="175" t="s">
        <v>743</v>
      </c>
      <c r="D35" s="241"/>
      <c r="E35" s="223">
        <f t="shared" ref="E35" si="2">+F35+G35</f>
        <v>0</v>
      </c>
      <c r="F35" s="172"/>
      <c r="G35" s="224"/>
    </row>
    <row r="36" spans="2:7" ht="19.5" customHeight="1" x14ac:dyDescent="0.3">
      <c r="B36" s="151">
        <v>33</v>
      </c>
      <c r="C36" s="175" t="s">
        <v>747</v>
      </c>
      <c r="D36" s="241"/>
      <c r="E36" s="223">
        <f t="shared" ref="E36" si="3">+F36+G36</f>
        <v>0</v>
      </c>
      <c r="F36" s="172"/>
      <c r="G36" s="224"/>
    </row>
    <row r="37" spans="2:7" ht="19.5" customHeight="1" x14ac:dyDescent="0.3">
      <c r="B37" s="151">
        <v>34</v>
      </c>
      <c r="C37" s="175" t="s">
        <v>713</v>
      </c>
      <c r="D37" s="241"/>
      <c r="E37" s="223">
        <f t="shared" ref="E37:E59" si="4">+F37+G37</f>
        <v>0</v>
      </c>
      <c r="F37" s="172"/>
      <c r="G37" s="224"/>
    </row>
    <row r="38" spans="2:7" ht="19.5" customHeight="1" x14ac:dyDescent="0.3">
      <c r="B38" s="151">
        <v>35</v>
      </c>
      <c r="C38" s="242" t="s">
        <v>134</v>
      </c>
      <c r="D38" s="243"/>
      <c r="E38" s="229">
        <f t="shared" si="4"/>
        <v>0</v>
      </c>
      <c r="F38" s="230"/>
      <c r="G38" s="231"/>
    </row>
    <row r="39" spans="2:7" ht="19.5" customHeight="1" x14ac:dyDescent="0.3">
      <c r="B39" s="151">
        <v>36</v>
      </c>
      <c r="C39" s="163" t="s">
        <v>704</v>
      </c>
      <c r="D39" s="233" t="str">
        <f>IF(OR('CUADRO 5'!E9&gt;E39,'CUADRO 5'!F9&gt;F39,'CUADRO 5'!G9&gt;G39),"*","")</f>
        <v/>
      </c>
      <c r="E39" s="239">
        <f t="shared" si="4"/>
        <v>0</v>
      </c>
      <c r="F39" s="166">
        <f>SUM(F40:F49)</f>
        <v>0</v>
      </c>
      <c r="G39" s="239">
        <f>SUM(G40:G49)</f>
        <v>0</v>
      </c>
    </row>
    <row r="40" spans="2:7" ht="19.5" customHeight="1" x14ac:dyDescent="0.3">
      <c r="B40" s="151">
        <v>37</v>
      </c>
      <c r="C40" s="221" t="s">
        <v>705</v>
      </c>
      <c r="D40" s="237"/>
      <c r="E40" s="223">
        <f t="shared" si="4"/>
        <v>0</v>
      </c>
      <c r="F40" s="172"/>
      <c r="G40" s="224"/>
    </row>
    <row r="41" spans="2:7" ht="19.5" customHeight="1" x14ac:dyDescent="0.3">
      <c r="B41" s="151">
        <v>38</v>
      </c>
      <c r="C41" s="221" t="s">
        <v>155</v>
      </c>
      <c r="D41" s="237"/>
      <c r="E41" s="223">
        <f t="shared" si="4"/>
        <v>0</v>
      </c>
      <c r="F41" s="172"/>
      <c r="G41" s="224"/>
    </row>
    <row r="42" spans="2:7" ht="19.5" customHeight="1" x14ac:dyDescent="0.3">
      <c r="B42" s="151">
        <v>39</v>
      </c>
      <c r="C42" s="221" t="s">
        <v>156</v>
      </c>
      <c r="D42" s="237"/>
      <c r="E42" s="223">
        <f t="shared" si="4"/>
        <v>0</v>
      </c>
      <c r="F42" s="172"/>
      <c r="G42" s="224"/>
    </row>
    <row r="43" spans="2:7" ht="19.5" customHeight="1" x14ac:dyDescent="0.3">
      <c r="B43" s="151">
        <v>40</v>
      </c>
      <c r="C43" s="169" t="s">
        <v>776</v>
      </c>
      <c r="D43" s="240"/>
      <c r="E43" s="223">
        <f t="shared" si="4"/>
        <v>0</v>
      </c>
      <c r="F43" s="172"/>
      <c r="G43" s="224"/>
    </row>
    <row r="44" spans="2:7" ht="19.5" customHeight="1" x14ac:dyDescent="0.3">
      <c r="B44" s="151">
        <v>41</v>
      </c>
      <c r="C44" s="221" t="s">
        <v>706</v>
      </c>
      <c r="D44" s="237"/>
      <c r="E44" s="223">
        <f t="shared" si="4"/>
        <v>0</v>
      </c>
      <c r="F44" s="172"/>
      <c r="G44" s="224"/>
    </row>
    <row r="45" spans="2:7" ht="19.5" customHeight="1" x14ac:dyDescent="0.3">
      <c r="B45" s="151">
        <v>42</v>
      </c>
      <c r="C45" s="221" t="s">
        <v>707</v>
      </c>
      <c r="D45" s="237"/>
      <c r="E45" s="223">
        <f t="shared" si="4"/>
        <v>0</v>
      </c>
      <c r="F45" s="172"/>
      <c r="G45" s="224"/>
    </row>
    <row r="46" spans="2:7" ht="19.5" customHeight="1" x14ac:dyDescent="0.3">
      <c r="B46" s="151">
        <v>43</v>
      </c>
      <c r="C46" s="221" t="s">
        <v>161</v>
      </c>
      <c r="D46" s="237"/>
      <c r="E46" s="223">
        <f t="shared" si="4"/>
        <v>0</v>
      </c>
      <c r="F46" s="172"/>
      <c r="G46" s="224"/>
    </row>
    <row r="47" spans="2:7" ht="19.5" customHeight="1" x14ac:dyDescent="0.3">
      <c r="B47" s="151">
        <v>44</v>
      </c>
      <c r="C47" s="221" t="s">
        <v>708</v>
      </c>
      <c r="D47" s="237"/>
      <c r="E47" s="223">
        <f t="shared" si="4"/>
        <v>0</v>
      </c>
      <c r="F47" s="172"/>
      <c r="G47" s="224"/>
    </row>
    <row r="48" spans="2:7" ht="19.5" customHeight="1" x14ac:dyDescent="0.3">
      <c r="B48" s="151">
        <v>45</v>
      </c>
      <c r="C48" s="221" t="s">
        <v>717</v>
      </c>
      <c r="D48" s="237"/>
      <c r="E48" s="223">
        <f t="shared" si="4"/>
        <v>0</v>
      </c>
      <c r="F48" s="172"/>
      <c r="G48" s="224"/>
    </row>
    <row r="49" spans="2:7" ht="19.5" customHeight="1" x14ac:dyDescent="0.3">
      <c r="B49" s="151">
        <v>46</v>
      </c>
      <c r="C49" s="228" t="s">
        <v>709</v>
      </c>
      <c r="D49" s="238"/>
      <c r="E49" s="229">
        <f t="shared" si="4"/>
        <v>0</v>
      </c>
      <c r="F49" s="230"/>
      <c r="G49" s="231"/>
    </row>
    <row r="50" spans="2:7" ht="19.5" customHeight="1" x14ac:dyDescent="0.3">
      <c r="B50" s="151">
        <v>47</v>
      </c>
      <c r="C50" s="232" t="s">
        <v>39</v>
      </c>
      <c r="D50" s="233" t="str">
        <f>IF(OR('CUADRO 5'!E10&gt;E50,'CUADRO 5'!F10&gt;F50,'CUADRO 5'!G10&gt;G50),"*","")</f>
        <v/>
      </c>
      <c r="E50" s="239">
        <f t="shared" si="4"/>
        <v>0</v>
      </c>
      <c r="F50" s="166">
        <f>SUM(F51:F58)</f>
        <v>0</v>
      </c>
      <c r="G50" s="239">
        <f>SUM(G51:G58)</f>
        <v>0</v>
      </c>
    </row>
    <row r="51" spans="2:7" ht="19.5" customHeight="1" x14ac:dyDescent="0.3">
      <c r="B51" s="151">
        <v>48</v>
      </c>
      <c r="C51" s="221" t="s">
        <v>40</v>
      </c>
      <c r="D51" s="237"/>
      <c r="E51" s="223">
        <f t="shared" si="4"/>
        <v>0</v>
      </c>
      <c r="F51" s="172"/>
      <c r="G51" s="224"/>
    </row>
    <row r="52" spans="2:7" ht="19.5" customHeight="1" x14ac:dyDescent="0.3">
      <c r="B52" s="151">
        <v>49</v>
      </c>
      <c r="C52" s="169" t="s">
        <v>130</v>
      </c>
      <c r="D52" s="240"/>
      <c r="E52" s="223">
        <f t="shared" si="4"/>
        <v>0</v>
      </c>
      <c r="F52" s="172"/>
      <c r="G52" s="224"/>
    </row>
    <row r="53" spans="2:7" ht="19.5" customHeight="1" x14ac:dyDescent="0.3">
      <c r="B53" s="151">
        <v>50</v>
      </c>
      <c r="C53" s="221" t="s">
        <v>131</v>
      </c>
      <c r="D53" s="237"/>
      <c r="E53" s="223">
        <f t="shared" si="4"/>
        <v>0</v>
      </c>
      <c r="F53" s="172"/>
      <c r="G53" s="224"/>
    </row>
    <row r="54" spans="2:7" ht="19.5" customHeight="1" x14ac:dyDescent="0.3">
      <c r="B54" s="151">
        <v>51</v>
      </c>
      <c r="C54" s="221" t="s">
        <v>132</v>
      </c>
      <c r="D54" s="237"/>
      <c r="E54" s="223">
        <f t="shared" si="4"/>
        <v>0</v>
      </c>
      <c r="F54" s="172"/>
      <c r="G54" s="224"/>
    </row>
    <row r="55" spans="2:7" ht="19.5" customHeight="1" x14ac:dyDescent="0.3">
      <c r="B55" s="151">
        <v>52</v>
      </c>
      <c r="C55" s="221" t="s">
        <v>133</v>
      </c>
      <c r="D55" s="237"/>
      <c r="E55" s="223">
        <f t="shared" si="4"/>
        <v>0</v>
      </c>
      <c r="F55" s="172"/>
      <c r="G55" s="224"/>
    </row>
    <row r="56" spans="2:7" ht="19.5" customHeight="1" x14ac:dyDescent="0.3">
      <c r="B56" s="151">
        <v>53</v>
      </c>
      <c r="C56" s="221" t="s">
        <v>41</v>
      </c>
      <c r="D56" s="237"/>
      <c r="E56" s="223">
        <f t="shared" si="4"/>
        <v>0</v>
      </c>
      <c r="F56" s="172"/>
      <c r="G56" s="224"/>
    </row>
    <row r="57" spans="2:7" ht="19.5" customHeight="1" x14ac:dyDescent="0.3">
      <c r="B57" s="151">
        <v>54</v>
      </c>
      <c r="C57" s="175" t="s">
        <v>699</v>
      </c>
      <c r="D57" s="241"/>
      <c r="E57" s="223">
        <f t="shared" si="4"/>
        <v>0</v>
      </c>
      <c r="F57" s="182"/>
      <c r="G57" s="227"/>
    </row>
    <row r="58" spans="2:7" ht="19.5" customHeight="1" thickBot="1" x14ac:dyDescent="0.35">
      <c r="B58" s="151">
        <v>55</v>
      </c>
      <c r="C58" s="225" t="s">
        <v>36</v>
      </c>
      <c r="D58" s="226"/>
      <c r="E58" s="244">
        <f t="shared" si="4"/>
        <v>0</v>
      </c>
      <c r="F58" s="182"/>
      <c r="G58" s="227"/>
    </row>
    <row r="59" spans="2:7" ht="31.8" customHeight="1" thickBot="1" x14ac:dyDescent="0.35">
      <c r="B59" s="151">
        <v>56</v>
      </c>
      <c r="C59" s="245" t="s">
        <v>694</v>
      </c>
      <c r="D59" s="246" t="str">
        <f>IF(AND('CUADRO 1'!D13=0,E59&gt;0),"**",(IF(AND('CUADRO 1'!D13&gt;0,E59=0),"/++/","")))</f>
        <v/>
      </c>
      <c r="E59" s="247">
        <f t="shared" si="4"/>
        <v>0</v>
      </c>
      <c r="F59" s="248"/>
      <c r="G59" s="249"/>
    </row>
    <row r="60" spans="2:7" ht="19.5" customHeight="1" thickTop="1" x14ac:dyDescent="0.3">
      <c r="C60" s="250" t="str">
        <f>IF(D5="|**|","|**| El Cuadro 5 no tiene información.","")</f>
        <v/>
      </c>
      <c r="D60" s="251"/>
      <c r="E60" s="252"/>
      <c r="F60" s="253"/>
      <c r="G60" s="253"/>
    </row>
    <row r="61" spans="2:7" ht="25.2" customHeight="1" x14ac:dyDescent="0.3">
      <c r="C61" s="623" t="str">
        <f>IF(OR(D6="*",D11="*",D16="*",D50="*",D39="*"),"*  Los datos del Cuadro 5 son mayores a los reportados en este Cuadro. Recuerde, los datos de este Cuadro pueden ser mayores, en caso de que una persona desempeñe más de un cargo, sino, deben ser iguales a los datos indicados en el Cuadro 5.","")</f>
        <v/>
      </c>
      <c r="D61" s="623"/>
      <c r="E61" s="623"/>
      <c r="F61" s="623"/>
      <c r="G61" s="623"/>
    </row>
    <row r="62" spans="2:7" ht="25.2" customHeight="1" x14ac:dyDescent="0.3">
      <c r="C62" s="623"/>
      <c r="D62" s="623"/>
      <c r="E62" s="623"/>
      <c r="F62" s="623"/>
      <c r="G62" s="623"/>
    </row>
    <row r="63" spans="2:7" ht="19.5" customHeight="1" x14ac:dyDescent="0.3">
      <c r="C63" s="624" t="str">
        <f>IF(D59="**","** Indique los docentes que atienden los Proyectos de Educación Abierta.",IF(D59="/++/","/++/ Indique la matrícula atendida en los Proyectos de Educación Abierta, Cuadro 1.",""))</f>
        <v/>
      </c>
      <c r="D63" s="624"/>
      <c r="E63" s="624"/>
      <c r="F63" s="624"/>
      <c r="G63" s="624"/>
    </row>
    <row r="64" spans="2:7" ht="26.25" customHeight="1" x14ac:dyDescent="0.3">
      <c r="C64" s="204" t="s">
        <v>118</v>
      </c>
      <c r="D64" s="254"/>
      <c r="E64" s="206"/>
      <c r="F64" s="255"/>
      <c r="G64" s="255"/>
    </row>
    <row r="65" spans="2:7" ht="22.8" customHeight="1" x14ac:dyDescent="0.3">
      <c r="B65" s="151">
        <v>57</v>
      </c>
      <c r="C65" s="614"/>
      <c r="D65" s="615"/>
      <c r="E65" s="615"/>
      <c r="F65" s="615"/>
      <c r="G65" s="616"/>
    </row>
    <row r="66" spans="2:7" ht="22.8" customHeight="1" x14ac:dyDescent="0.3">
      <c r="C66" s="617"/>
      <c r="D66" s="618"/>
      <c r="E66" s="618"/>
      <c r="F66" s="618"/>
      <c r="G66" s="619"/>
    </row>
    <row r="67" spans="2:7" ht="22.8" customHeight="1" x14ac:dyDescent="0.3">
      <c r="C67" s="617"/>
      <c r="D67" s="618"/>
      <c r="E67" s="618"/>
      <c r="F67" s="618"/>
      <c r="G67" s="619"/>
    </row>
    <row r="68" spans="2:7" ht="22.8" customHeight="1" x14ac:dyDescent="0.3">
      <c r="C68" s="620"/>
      <c r="D68" s="621"/>
      <c r="E68" s="621"/>
      <c r="F68" s="621"/>
      <c r="G68" s="622"/>
    </row>
  </sheetData>
  <sheetProtection algorithmName="SHA-512" hashValue="TlS4ldY0ZbGbNIBBgc/UiYMtYMFLpONh6KigtihHKRvXoBK5fsh3GrtlHeYd+9z9TaBFiXnZXnfIfKa9DIB6KA==" saltValue="ETIzIVr22W7IShUrgyzRRQ==" spinCount="100000" sheet="1" objects="1" scenarios="1"/>
  <mergeCells count="3">
    <mergeCell ref="C65:G68"/>
    <mergeCell ref="C61:G62"/>
    <mergeCell ref="C63:G63"/>
  </mergeCells>
  <conditionalFormatting sqref="C61:G62">
    <cfRule type="notContainsBlanks" dxfId="26" priority="2">
      <formula>LEN(TRIM(C61))&gt;0</formula>
    </cfRule>
  </conditionalFormatting>
  <conditionalFormatting sqref="C63:G63">
    <cfRule type="notContainsBlanks" dxfId="25" priority="1">
      <formula>LEN(TRIM(C63))&gt;0</formula>
    </cfRule>
  </conditionalFormatting>
  <conditionalFormatting sqref="E5:G6 E7:E59 F11:G11 F16:G16 F50:G50">
    <cfRule type="cellIs" dxfId="24" priority="5" operator="equal">
      <formula>0</formula>
    </cfRule>
  </conditionalFormatting>
  <conditionalFormatting sqref="E39:G39">
    <cfRule type="cellIs" dxfId="23" priority="3" operator="equal">
      <formula>0</formula>
    </cfRule>
  </conditionalFormatting>
  <dataValidations count="1">
    <dataValidation type="whole" operator="greaterThanOrEqual" allowBlank="1" showInputMessage="1" showErrorMessage="1" sqref="E5:G59" xr:uid="{00000000-0002-0000-0B00-000000000000}">
      <formula1>0</formula1>
    </dataValidation>
  </dataValidations>
  <printOptions horizontalCentered="1" verticalCentered="1"/>
  <pageMargins left="0.39370078740157483" right="0.39370078740157483" top="0.26" bottom="0.31496062992125984" header="0.15748031496062992" footer="0.19685039370078741"/>
  <pageSetup scale="54" orientation="portrait" r:id="rId1"/>
  <headerFooter scaleWithDoc="0">
    <oddHeader>&amp;C&amp;G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>
    <pageSetUpPr fitToPage="1"/>
  </sheetPr>
  <dimension ref="B1:P45"/>
  <sheetViews>
    <sheetView showGridLines="0" showRuler="0" zoomScale="90" zoomScaleNormal="90" zoomScalePageLayoutView="74" workbookViewId="0"/>
  </sheetViews>
  <sheetFormatPr baseColWidth="10" defaultColWidth="11.44140625" defaultRowHeight="13.8" x14ac:dyDescent="0.3"/>
  <cols>
    <col min="1" max="1" width="5.5546875" style="33" customWidth="1"/>
    <col min="2" max="2" width="5.5546875" style="33" hidden="1" customWidth="1"/>
    <col min="3" max="3" width="49.5546875" style="33" customWidth="1"/>
    <col min="4" max="4" width="6.88671875" style="74" customWidth="1"/>
    <col min="5" max="15" width="9.109375" style="33" customWidth="1"/>
    <col min="16" max="16384" width="11.44140625" style="33"/>
  </cols>
  <sheetData>
    <row r="1" spans="2:16" ht="17.399999999999999" x14ac:dyDescent="0.3">
      <c r="C1" s="32" t="s">
        <v>690</v>
      </c>
      <c r="D1" s="146"/>
      <c r="E1" s="147"/>
      <c r="J1" s="34"/>
      <c r="K1" s="34"/>
      <c r="L1" s="34"/>
      <c r="M1" s="138"/>
      <c r="N1" s="138"/>
      <c r="O1" s="138"/>
      <c r="P1" s="138"/>
    </row>
    <row r="2" spans="2:16" ht="17.399999999999999" x14ac:dyDescent="0.3">
      <c r="C2" s="32" t="s">
        <v>1364</v>
      </c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2:16" ht="21.75" customHeight="1" thickBot="1" x14ac:dyDescent="0.35">
      <c r="C3" s="148" t="s">
        <v>714</v>
      </c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2:16" s="138" customFormat="1" ht="33.6" customHeight="1" thickTop="1" thickBot="1" x14ac:dyDescent="0.35">
      <c r="B4" s="151">
        <v>1</v>
      </c>
      <c r="C4" s="627" t="s">
        <v>33</v>
      </c>
      <c r="D4" s="628"/>
      <c r="E4" s="152" t="s">
        <v>0</v>
      </c>
      <c r="F4" s="153" t="s">
        <v>1534</v>
      </c>
      <c r="G4" s="153" t="s">
        <v>1535</v>
      </c>
      <c r="H4" s="153" t="s">
        <v>1536</v>
      </c>
      <c r="I4" s="153" t="s">
        <v>1537</v>
      </c>
      <c r="J4" s="153" t="s">
        <v>1538</v>
      </c>
      <c r="K4" s="153" t="s">
        <v>1539</v>
      </c>
      <c r="L4" s="153" t="s">
        <v>1540</v>
      </c>
      <c r="M4" s="153" t="s">
        <v>1541</v>
      </c>
      <c r="N4" s="154" t="s">
        <v>135</v>
      </c>
      <c r="O4" s="155" t="s">
        <v>36</v>
      </c>
    </row>
    <row r="5" spans="2:16" ht="22.5" customHeight="1" thickTop="1" thickBot="1" x14ac:dyDescent="0.35">
      <c r="B5" s="151">
        <v>2</v>
      </c>
      <c r="C5" s="156" t="s">
        <v>1245</v>
      </c>
      <c r="D5" s="157"/>
      <c r="E5" s="158">
        <f>SUM(F5:O5)</f>
        <v>0</v>
      </c>
      <c r="F5" s="159">
        <f>+F6+F29</f>
        <v>0</v>
      </c>
      <c r="G5" s="159">
        <f t="shared" ref="G5:J5" si="0">+G6+G29</f>
        <v>0</v>
      </c>
      <c r="H5" s="159">
        <f t="shared" si="0"/>
        <v>0</v>
      </c>
      <c r="I5" s="159">
        <f t="shared" si="0"/>
        <v>0</v>
      </c>
      <c r="J5" s="159">
        <f t="shared" si="0"/>
        <v>0</v>
      </c>
      <c r="K5" s="160">
        <f t="shared" ref="K5:O5" si="1">+K6+K29</f>
        <v>0</v>
      </c>
      <c r="L5" s="160">
        <f t="shared" si="1"/>
        <v>0</v>
      </c>
      <c r="M5" s="160">
        <f t="shared" si="1"/>
        <v>0</v>
      </c>
      <c r="N5" s="161">
        <f t="shared" si="1"/>
        <v>0</v>
      </c>
      <c r="O5" s="162">
        <f t="shared" si="1"/>
        <v>0</v>
      </c>
    </row>
    <row r="6" spans="2:16" ht="22.5" customHeight="1" x14ac:dyDescent="0.3">
      <c r="B6" s="151">
        <v>3</v>
      </c>
      <c r="C6" s="163" t="s">
        <v>37</v>
      </c>
      <c r="D6" s="164"/>
      <c r="E6" s="165">
        <f>SUM(E7:E28)</f>
        <v>0</v>
      </c>
      <c r="F6" s="166">
        <f>SUM(F7:F28)</f>
        <v>0</v>
      </c>
      <c r="G6" s="166">
        <f>SUM(G7:G28)</f>
        <v>0</v>
      </c>
      <c r="H6" s="166">
        <f t="shared" ref="H6:K6" si="2">SUM(H7:H28)</f>
        <v>0</v>
      </c>
      <c r="I6" s="166">
        <f t="shared" si="2"/>
        <v>0</v>
      </c>
      <c r="J6" s="166">
        <f t="shared" si="2"/>
        <v>0</v>
      </c>
      <c r="K6" s="166">
        <f t="shared" si="2"/>
        <v>0</v>
      </c>
      <c r="L6" s="167">
        <f t="shared" ref="L6:O6" si="3">SUM(L7:L28)</f>
        <v>0</v>
      </c>
      <c r="M6" s="167">
        <f t="shared" si="3"/>
        <v>0</v>
      </c>
      <c r="N6" s="166">
        <f t="shared" si="3"/>
        <v>0</v>
      </c>
      <c r="O6" s="168">
        <f t="shared" si="3"/>
        <v>0</v>
      </c>
    </row>
    <row r="7" spans="2:16" ht="22.5" customHeight="1" x14ac:dyDescent="0.3">
      <c r="B7" s="151">
        <v>4</v>
      </c>
      <c r="C7" s="169" t="s">
        <v>153</v>
      </c>
      <c r="D7" s="170" t="str">
        <f>IF(AND(E7&lt;&gt;'CUADRO 6'!E17),"**","")</f>
        <v/>
      </c>
      <c r="E7" s="171">
        <f t="shared" ref="E7:E28" si="4">SUM(F7:O7)</f>
        <v>0</v>
      </c>
      <c r="F7" s="172"/>
      <c r="G7" s="172"/>
      <c r="H7" s="172"/>
      <c r="I7" s="173"/>
      <c r="J7" s="173"/>
      <c r="K7" s="173"/>
      <c r="L7" s="173"/>
      <c r="M7" s="173"/>
      <c r="N7" s="172"/>
      <c r="O7" s="174"/>
    </row>
    <row r="8" spans="2:16" ht="22.5" customHeight="1" x14ac:dyDescent="0.3">
      <c r="B8" s="151">
        <v>5</v>
      </c>
      <c r="C8" s="175" t="s">
        <v>138</v>
      </c>
      <c r="D8" s="170" t="str">
        <f>IF(AND(E8&lt;&gt;'CUADRO 6'!E18),"**","")</f>
        <v/>
      </c>
      <c r="E8" s="171">
        <f t="shared" si="4"/>
        <v>0</v>
      </c>
      <c r="F8" s="172"/>
      <c r="G8" s="172"/>
      <c r="H8" s="172"/>
      <c r="I8" s="173"/>
      <c r="J8" s="173"/>
      <c r="K8" s="173"/>
      <c r="L8" s="173"/>
      <c r="M8" s="173"/>
      <c r="N8" s="172"/>
      <c r="O8" s="174"/>
    </row>
    <row r="9" spans="2:16" ht="22.5" customHeight="1" x14ac:dyDescent="0.3">
      <c r="B9" s="151">
        <v>6</v>
      </c>
      <c r="C9" s="175" t="s">
        <v>139</v>
      </c>
      <c r="D9" s="170" t="str">
        <f>IF(AND(E9&lt;&gt;'CUADRO 6'!E19),"**","")</f>
        <v/>
      </c>
      <c r="E9" s="171">
        <f t="shared" si="4"/>
        <v>0</v>
      </c>
      <c r="F9" s="172"/>
      <c r="G9" s="172"/>
      <c r="H9" s="172"/>
      <c r="I9" s="173"/>
      <c r="J9" s="173"/>
      <c r="K9" s="173"/>
      <c r="L9" s="173"/>
      <c r="M9" s="173"/>
      <c r="N9" s="172"/>
      <c r="O9" s="174"/>
    </row>
    <row r="10" spans="2:16" ht="22.5" customHeight="1" x14ac:dyDescent="0.3">
      <c r="B10" s="151">
        <v>7</v>
      </c>
      <c r="C10" s="175" t="s">
        <v>140</v>
      </c>
      <c r="D10" s="170" t="str">
        <f>IF(AND(E10&lt;&gt;'CUADRO 6'!E20),"**","")</f>
        <v/>
      </c>
      <c r="E10" s="171">
        <f t="shared" si="4"/>
        <v>0</v>
      </c>
      <c r="F10" s="172"/>
      <c r="G10" s="172"/>
      <c r="H10" s="172"/>
      <c r="I10" s="173"/>
      <c r="J10" s="173"/>
      <c r="K10" s="173"/>
      <c r="L10" s="173"/>
      <c r="M10" s="173"/>
      <c r="N10" s="172"/>
      <c r="O10" s="174"/>
    </row>
    <row r="11" spans="2:16" ht="22.5" customHeight="1" x14ac:dyDescent="0.3">
      <c r="B11" s="151">
        <v>8</v>
      </c>
      <c r="C11" s="175" t="s">
        <v>141</v>
      </c>
      <c r="D11" s="170" t="str">
        <f>IF(AND(E11&lt;&gt;'CUADRO 6'!E21),"**","")</f>
        <v/>
      </c>
      <c r="E11" s="171">
        <f t="shared" si="4"/>
        <v>0</v>
      </c>
      <c r="F11" s="172"/>
      <c r="G11" s="172"/>
      <c r="H11" s="172"/>
      <c r="I11" s="173"/>
      <c r="J11" s="173"/>
      <c r="K11" s="173"/>
      <c r="L11" s="173"/>
      <c r="M11" s="173"/>
      <c r="N11" s="172"/>
      <c r="O11" s="174"/>
    </row>
    <row r="12" spans="2:16" ht="22.5" customHeight="1" x14ac:dyDescent="0.3">
      <c r="B12" s="151">
        <v>9</v>
      </c>
      <c r="C12" s="175" t="s">
        <v>142</v>
      </c>
      <c r="D12" s="170" t="str">
        <f>IF(AND(E12&lt;&gt;'CUADRO 6'!E22),"**","")</f>
        <v/>
      </c>
      <c r="E12" s="171">
        <f t="shared" si="4"/>
        <v>0</v>
      </c>
      <c r="F12" s="172"/>
      <c r="G12" s="172"/>
      <c r="H12" s="172"/>
      <c r="I12" s="176"/>
      <c r="J12" s="176"/>
      <c r="K12" s="176"/>
      <c r="L12" s="176"/>
      <c r="M12" s="176"/>
      <c r="N12" s="172"/>
      <c r="O12" s="174"/>
    </row>
    <row r="13" spans="2:16" ht="22.5" customHeight="1" x14ac:dyDescent="0.3">
      <c r="B13" s="151">
        <v>10</v>
      </c>
      <c r="C13" s="175" t="s">
        <v>143</v>
      </c>
      <c r="D13" s="170" t="str">
        <f>IF(AND(E13&lt;&gt;'CUADRO 6'!E23),"**","")</f>
        <v/>
      </c>
      <c r="E13" s="171">
        <f t="shared" si="4"/>
        <v>0</v>
      </c>
      <c r="F13" s="172"/>
      <c r="G13" s="172"/>
      <c r="H13" s="172"/>
      <c r="I13" s="176"/>
      <c r="J13" s="176"/>
      <c r="K13" s="176"/>
      <c r="L13" s="176"/>
      <c r="M13" s="176"/>
      <c r="N13" s="172"/>
      <c r="O13" s="174"/>
    </row>
    <row r="14" spans="2:16" ht="22.5" customHeight="1" x14ac:dyDescent="0.3">
      <c r="B14" s="151">
        <v>11</v>
      </c>
      <c r="C14" s="175" t="s">
        <v>144</v>
      </c>
      <c r="D14" s="170" t="str">
        <f>IF(AND(E14&lt;&gt;'CUADRO 6'!E24),"**","")</f>
        <v/>
      </c>
      <c r="E14" s="171">
        <f t="shared" si="4"/>
        <v>0</v>
      </c>
      <c r="F14" s="172"/>
      <c r="G14" s="172"/>
      <c r="H14" s="172"/>
      <c r="I14" s="176"/>
      <c r="J14" s="177"/>
      <c r="K14" s="176"/>
      <c r="L14" s="177"/>
      <c r="M14" s="177"/>
      <c r="N14" s="172"/>
      <c r="O14" s="178"/>
    </row>
    <row r="15" spans="2:16" ht="22.5" customHeight="1" x14ac:dyDescent="0.3">
      <c r="B15" s="151">
        <v>12</v>
      </c>
      <c r="C15" s="175" t="s">
        <v>693</v>
      </c>
      <c r="D15" s="170" t="str">
        <f>IF(AND(E15&lt;&gt;'CUADRO 6'!E25),"**","")</f>
        <v/>
      </c>
      <c r="E15" s="171">
        <f t="shared" si="4"/>
        <v>0</v>
      </c>
      <c r="F15" s="172"/>
      <c r="G15" s="172"/>
      <c r="H15" s="172"/>
      <c r="I15" s="176"/>
      <c r="J15" s="177"/>
      <c r="K15" s="176"/>
      <c r="L15" s="177"/>
      <c r="M15" s="177"/>
      <c r="N15" s="172"/>
      <c r="O15" s="178"/>
    </row>
    <row r="16" spans="2:16" ht="22.5" customHeight="1" x14ac:dyDescent="0.3">
      <c r="B16" s="151">
        <v>13</v>
      </c>
      <c r="C16" s="175" t="s">
        <v>38</v>
      </c>
      <c r="D16" s="170" t="str">
        <f>IF(AND(E16&lt;&gt;'CUADRO 6'!E26),"**","")</f>
        <v/>
      </c>
      <c r="E16" s="171">
        <f t="shared" si="4"/>
        <v>0</v>
      </c>
      <c r="F16" s="172"/>
      <c r="G16" s="172"/>
      <c r="H16" s="172"/>
      <c r="I16" s="176"/>
      <c r="J16" s="176"/>
      <c r="K16" s="176"/>
      <c r="L16" s="176"/>
      <c r="M16" s="176"/>
      <c r="N16" s="172"/>
      <c r="O16" s="174"/>
    </row>
    <row r="17" spans="2:15" ht="22.5" customHeight="1" x14ac:dyDescent="0.3">
      <c r="B17" s="151">
        <v>14</v>
      </c>
      <c r="C17" s="175" t="s">
        <v>145</v>
      </c>
      <c r="D17" s="170" t="str">
        <f>IF(AND(E17&lt;&gt;'CUADRO 6'!E27),"**","")</f>
        <v/>
      </c>
      <c r="E17" s="171">
        <f t="shared" si="4"/>
        <v>0</v>
      </c>
      <c r="F17" s="172"/>
      <c r="G17" s="172"/>
      <c r="H17" s="172"/>
      <c r="I17" s="176"/>
      <c r="J17" s="176"/>
      <c r="K17" s="176"/>
      <c r="L17" s="176"/>
      <c r="M17" s="176"/>
      <c r="N17" s="172"/>
      <c r="O17" s="174"/>
    </row>
    <row r="18" spans="2:15" ht="22.5" customHeight="1" x14ac:dyDescent="0.3">
      <c r="B18" s="151">
        <v>15</v>
      </c>
      <c r="C18" s="179" t="s">
        <v>27</v>
      </c>
      <c r="D18" s="170" t="str">
        <f>IF(AND(E18&lt;&gt;'CUADRO 6'!E28),"**","")</f>
        <v/>
      </c>
      <c r="E18" s="171">
        <f t="shared" si="4"/>
        <v>0</v>
      </c>
      <c r="F18" s="172"/>
      <c r="G18" s="172"/>
      <c r="H18" s="172"/>
      <c r="I18" s="176"/>
      <c r="J18" s="177"/>
      <c r="K18" s="176"/>
      <c r="L18" s="177"/>
      <c r="M18" s="177"/>
      <c r="N18" s="172"/>
      <c r="O18" s="178"/>
    </row>
    <row r="19" spans="2:15" ht="22.5" customHeight="1" x14ac:dyDescent="0.3">
      <c r="B19" s="151">
        <v>16</v>
      </c>
      <c r="C19" s="175" t="s">
        <v>28</v>
      </c>
      <c r="D19" s="170" t="str">
        <f>IF(AND(E19&lt;&gt;'CUADRO 6'!E29),"**","")</f>
        <v/>
      </c>
      <c r="E19" s="171">
        <f t="shared" si="4"/>
        <v>0</v>
      </c>
      <c r="F19" s="172"/>
      <c r="G19" s="172"/>
      <c r="H19" s="172"/>
      <c r="I19" s="176"/>
      <c r="J19" s="177"/>
      <c r="K19" s="176"/>
      <c r="L19" s="177"/>
      <c r="M19" s="177"/>
      <c r="N19" s="172"/>
      <c r="O19" s="178"/>
    </row>
    <row r="20" spans="2:15" ht="22.5" customHeight="1" x14ac:dyDescent="0.3">
      <c r="B20" s="151">
        <v>17</v>
      </c>
      <c r="C20" s="179" t="s">
        <v>29</v>
      </c>
      <c r="D20" s="170" t="str">
        <f>IF(AND(E20&lt;&gt;'CUADRO 6'!E30),"**","")</f>
        <v/>
      </c>
      <c r="E20" s="171">
        <f t="shared" si="4"/>
        <v>0</v>
      </c>
      <c r="F20" s="172"/>
      <c r="G20" s="172"/>
      <c r="H20" s="172"/>
      <c r="I20" s="173"/>
      <c r="J20" s="173"/>
      <c r="K20" s="173"/>
      <c r="L20" s="173"/>
      <c r="M20" s="173"/>
      <c r="N20" s="172"/>
      <c r="O20" s="174"/>
    </row>
    <row r="21" spans="2:15" ht="22.5" customHeight="1" x14ac:dyDescent="0.3">
      <c r="B21" s="151">
        <v>18</v>
      </c>
      <c r="C21" s="175" t="s">
        <v>30</v>
      </c>
      <c r="D21" s="170" t="str">
        <f>IF(AND(E21&lt;&gt;'CUADRO 6'!E31),"**","")</f>
        <v/>
      </c>
      <c r="E21" s="171">
        <f t="shared" si="4"/>
        <v>0</v>
      </c>
      <c r="F21" s="172"/>
      <c r="G21" s="172"/>
      <c r="H21" s="172"/>
      <c r="I21" s="173"/>
      <c r="J21" s="173"/>
      <c r="K21" s="173"/>
      <c r="L21" s="173"/>
      <c r="M21" s="173"/>
      <c r="N21" s="172"/>
      <c r="O21" s="174"/>
    </row>
    <row r="22" spans="2:15" ht="22.5" customHeight="1" x14ac:dyDescent="0.3">
      <c r="B22" s="151">
        <v>19</v>
      </c>
      <c r="C22" s="175" t="s">
        <v>42</v>
      </c>
      <c r="D22" s="170" t="str">
        <f>IF(AND(E22&lt;&gt;'CUADRO 6'!E32),"**","")</f>
        <v/>
      </c>
      <c r="E22" s="171">
        <f t="shared" si="4"/>
        <v>0</v>
      </c>
      <c r="F22" s="172"/>
      <c r="G22" s="172"/>
      <c r="H22" s="172"/>
      <c r="I22" s="173"/>
      <c r="J22" s="173"/>
      <c r="K22" s="173"/>
      <c r="L22" s="173"/>
      <c r="M22" s="173"/>
      <c r="N22" s="172"/>
      <c r="O22" s="174"/>
    </row>
    <row r="23" spans="2:15" ht="22.5" customHeight="1" x14ac:dyDescent="0.3">
      <c r="B23" s="151">
        <v>20</v>
      </c>
      <c r="C23" s="175" t="s">
        <v>43</v>
      </c>
      <c r="D23" s="170" t="str">
        <f>IF(AND(E23&lt;&gt;'CUADRO 6'!E33),"**","")</f>
        <v/>
      </c>
      <c r="E23" s="171">
        <f t="shared" si="4"/>
        <v>0</v>
      </c>
      <c r="F23" s="172"/>
      <c r="G23" s="172"/>
      <c r="H23" s="172"/>
      <c r="I23" s="173"/>
      <c r="J23" s="173"/>
      <c r="K23" s="173"/>
      <c r="L23" s="173"/>
      <c r="M23" s="173"/>
      <c r="N23" s="172"/>
      <c r="O23" s="174"/>
    </row>
    <row r="24" spans="2:15" ht="22.5" customHeight="1" x14ac:dyDescent="0.3">
      <c r="B24" s="151">
        <v>21</v>
      </c>
      <c r="C24" s="175" t="s">
        <v>44</v>
      </c>
      <c r="D24" s="170" t="str">
        <f>IF(AND(E24&lt;&gt;'CUADRO 6'!E34),"**","")</f>
        <v/>
      </c>
      <c r="E24" s="171">
        <f t="shared" si="4"/>
        <v>0</v>
      </c>
      <c r="F24" s="172"/>
      <c r="G24" s="172"/>
      <c r="H24" s="172"/>
      <c r="I24" s="173"/>
      <c r="J24" s="173"/>
      <c r="K24" s="173"/>
      <c r="L24" s="173"/>
      <c r="M24" s="173"/>
      <c r="N24" s="172"/>
      <c r="O24" s="174"/>
    </row>
    <row r="25" spans="2:15" ht="22.5" customHeight="1" x14ac:dyDescent="0.3">
      <c r="B25" s="151">
        <v>22</v>
      </c>
      <c r="C25" s="169" t="s">
        <v>743</v>
      </c>
      <c r="D25" s="170" t="str">
        <f>IF(AND(E25&lt;&gt;'CUADRO 6'!E35),"**","")</f>
        <v/>
      </c>
      <c r="E25" s="171">
        <f t="shared" si="4"/>
        <v>0</v>
      </c>
      <c r="F25" s="172"/>
      <c r="G25" s="172"/>
      <c r="H25" s="172"/>
      <c r="I25" s="173"/>
      <c r="J25" s="173"/>
      <c r="K25" s="173"/>
      <c r="L25" s="173"/>
      <c r="M25" s="173"/>
      <c r="N25" s="172"/>
      <c r="O25" s="174"/>
    </row>
    <row r="26" spans="2:15" ht="22.5" customHeight="1" x14ac:dyDescent="0.3">
      <c r="B26" s="151">
        <v>23</v>
      </c>
      <c r="C26" s="169" t="s">
        <v>747</v>
      </c>
      <c r="D26" s="170" t="str">
        <f>IF(AND(E26&lt;&gt;'CUADRO 6'!E36),"**","")</f>
        <v/>
      </c>
      <c r="E26" s="171">
        <f t="shared" ref="E26" si="5">SUM(F26:O26)</f>
        <v>0</v>
      </c>
      <c r="F26" s="172"/>
      <c r="G26" s="172"/>
      <c r="H26" s="172"/>
      <c r="I26" s="173"/>
      <c r="J26" s="173"/>
      <c r="K26" s="173"/>
      <c r="L26" s="173"/>
      <c r="M26" s="173"/>
      <c r="N26" s="172"/>
      <c r="O26" s="174"/>
    </row>
    <row r="27" spans="2:15" ht="22.5" customHeight="1" x14ac:dyDescent="0.3">
      <c r="B27" s="151">
        <v>24</v>
      </c>
      <c r="C27" s="175" t="s">
        <v>713</v>
      </c>
      <c r="D27" s="170" t="str">
        <f>IF(AND(E27&lt;&gt;'CUADRO 6'!E37),"**","")</f>
        <v/>
      </c>
      <c r="E27" s="171">
        <f t="shared" si="4"/>
        <v>0</v>
      </c>
      <c r="F27" s="172"/>
      <c r="G27" s="172"/>
      <c r="H27" s="172"/>
      <c r="I27" s="173"/>
      <c r="J27" s="173"/>
      <c r="K27" s="173"/>
      <c r="L27" s="173"/>
      <c r="M27" s="173"/>
      <c r="N27" s="172"/>
      <c r="O27" s="174"/>
    </row>
    <row r="28" spans="2:15" ht="22.5" customHeight="1" x14ac:dyDescent="0.3">
      <c r="B28" s="151">
        <v>25</v>
      </c>
      <c r="C28" s="179" t="s">
        <v>134</v>
      </c>
      <c r="D28" s="180" t="str">
        <f>IF(AND(E28&lt;&gt;'CUADRO 6'!E38),"**","")</f>
        <v/>
      </c>
      <c r="E28" s="181">
        <f t="shared" si="4"/>
        <v>0</v>
      </c>
      <c r="F28" s="182"/>
      <c r="G28" s="182"/>
      <c r="H28" s="182"/>
      <c r="I28" s="183"/>
      <c r="J28" s="183"/>
      <c r="K28" s="183"/>
      <c r="L28" s="183"/>
      <c r="M28" s="183"/>
      <c r="N28" s="182"/>
      <c r="O28" s="184"/>
    </row>
    <row r="29" spans="2:15" ht="22.5" customHeight="1" x14ac:dyDescent="0.3">
      <c r="B29" s="151">
        <v>26</v>
      </c>
      <c r="C29" s="185" t="s">
        <v>704</v>
      </c>
      <c r="D29" s="186"/>
      <c r="E29" s="187">
        <f>SUM(E30:E39)</f>
        <v>0</v>
      </c>
      <c r="F29" s="188">
        <f>SUM(F30:F39)</f>
        <v>0</v>
      </c>
      <c r="G29" s="188">
        <f t="shared" ref="G29:N29" si="6">SUM(G30:G39)</f>
        <v>0</v>
      </c>
      <c r="H29" s="188">
        <f t="shared" si="6"/>
        <v>0</v>
      </c>
      <c r="I29" s="188">
        <f t="shared" si="6"/>
        <v>0</v>
      </c>
      <c r="J29" s="188">
        <f t="shared" si="6"/>
        <v>0</v>
      </c>
      <c r="K29" s="188">
        <f t="shared" si="6"/>
        <v>0</v>
      </c>
      <c r="L29" s="188">
        <f t="shared" si="6"/>
        <v>0</v>
      </c>
      <c r="M29" s="188">
        <f t="shared" si="6"/>
        <v>0</v>
      </c>
      <c r="N29" s="188">
        <f t="shared" si="6"/>
        <v>0</v>
      </c>
      <c r="O29" s="189">
        <f t="shared" ref="O29" si="7">SUM(O30:O39)</f>
        <v>0</v>
      </c>
    </row>
    <row r="30" spans="2:15" ht="22.5" customHeight="1" x14ac:dyDescent="0.3">
      <c r="B30" s="151">
        <v>27</v>
      </c>
      <c r="C30" s="190" t="s">
        <v>705</v>
      </c>
      <c r="D30" s="170" t="str">
        <f>IF(AND(E30&lt;&gt;'CUADRO 6'!E40),"**","")</f>
        <v/>
      </c>
      <c r="E30" s="191">
        <f t="shared" ref="E30:E39" si="8">SUM(F30:O30)</f>
        <v>0</v>
      </c>
      <c r="F30" s="192"/>
      <c r="G30" s="193"/>
      <c r="H30" s="193"/>
      <c r="I30" s="194"/>
      <c r="J30" s="194"/>
      <c r="K30" s="194"/>
      <c r="L30" s="194"/>
      <c r="M30" s="194"/>
      <c r="N30" s="193"/>
      <c r="O30" s="195"/>
    </row>
    <row r="31" spans="2:15" ht="22.5" customHeight="1" x14ac:dyDescent="0.3">
      <c r="B31" s="151">
        <v>28</v>
      </c>
      <c r="C31" s="179" t="s">
        <v>155</v>
      </c>
      <c r="D31" s="196" t="str">
        <f>IF(AND(E31&lt;&gt;'CUADRO 6'!E41),"**","")</f>
        <v/>
      </c>
      <c r="E31" s="181">
        <f t="shared" si="8"/>
        <v>0</v>
      </c>
      <c r="F31" s="182"/>
      <c r="G31" s="182"/>
      <c r="H31" s="182"/>
      <c r="I31" s="183"/>
      <c r="J31" s="183"/>
      <c r="K31" s="183"/>
      <c r="L31" s="183"/>
      <c r="M31" s="183"/>
      <c r="N31" s="182"/>
      <c r="O31" s="184"/>
    </row>
    <row r="32" spans="2:15" ht="22.5" customHeight="1" x14ac:dyDescent="0.3">
      <c r="B32" s="151">
        <v>29</v>
      </c>
      <c r="C32" s="179" t="s">
        <v>156</v>
      </c>
      <c r="D32" s="196" t="str">
        <f>IF(AND(E32&lt;&gt;'CUADRO 6'!E42),"**","")</f>
        <v/>
      </c>
      <c r="E32" s="181">
        <f t="shared" si="8"/>
        <v>0</v>
      </c>
      <c r="F32" s="182"/>
      <c r="G32" s="182"/>
      <c r="H32" s="182"/>
      <c r="I32" s="183"/>
      <c r="J32" s="183"/>
      <c r="K32" s="183"/>
      <c r="L32" s="183"/>
      <c r="M32" s="183"/>
      <c r="N32" s="182"/>
      <c r="O32" s="184"/>
    </row>
    <row r="33" spans="2:15" ht="22.5" customHeight="1" x14ac:dyDescent="0.3">
      <c r="B33" s="151">
        <v>30</v>
      </c>
      <c r="C33" s="169" t="s">
        <v>776</v>
      </c>
      <c r="D33" s="196" t="str">
        <f>IF(AND(E33&lt;&gt;'CUADRO 6'!E43),"**","")</f>
        <v/>
      </c>
      <c r="E33" s="181">
        <f t="shared" si="8"/>
        <v>0</v>
      </c>
      <c r="F33" s="182"/>
      <c r="G33" s="182"/>
      <c r="H33" s="182"/>
      <c r="I33" s="183"/>
      <c r="J33" s="183"/>
      <c r="K33" s="183"/>
      <c r="L33" s="183"/>
      <c r="M33" s="183"/>
      <c r="N33" s="182"/>
      <c r="O33" s="184"/>
    </row>
    <row r="34" spans="2:15" ht="22.5" customHeight="1" x14ac:dyDescent="0.3">
      <c r="B34" s="151">
        <v>31</v>
      </c>
      <c r="C34" s="179" t="s">
        <v>706</v>
      </c>
      <c r="D34" s="196" t="str">
        <f>IF(AND(E34&lt;&gt;'CUADRO 6'!E44),"**","")</f>
        <v/>
      </c>
      <c r="E34" s="181">
        <f t="shared" si="8"/>
        <v>0</v>
      </c>
      <c r="F34" s="182"/>
      <c r="G34" s="182"/>
      <c r="H34" s="182"/>
      <c r="I34" s="183"/>
      <c r="J34" s="183"/>
      <c r="K34" s="183"/>
      <c r="L34" s="183"/>
      <c r="M34" s="183"/>
      <c r="N34" s="182"/>
      <c r="O34" s="184"/>
    </row>
    <row r="35" spans="2:15" ht="22.5" customHeight="1" x14ac:dyDescent="0.3">
      <c r="B35" s="151">
        <v>32</v>
      </c>
      <c r="C35" s="179" t="s">
        <v>707</v>
      </c>
      <c r="D35" s="196" t="str">
        <f>IF(AND(E35&lt;&gt;'CUADRO 6'!E45),"**","")</f>
        <v/>
      </c>
      <c r="E35" s="181">
        <f t="shared" si="8"/>
        <v>0</v>
      </c>
      <c r="F35" s="182"/>
      <c r="G35" s="182"/>
      <c r="H35" s="182"/>
      <c r="I35" s="183"/>
      <c r="J35" s="183"/>
      <c r="K35" s="183"/>
      <c r="L35" s="183"/>
      <c r="M35" s="183"/>
      <c r="N35" s="182"/>
      <c r="O35" s="184"/>
    </row>
    <row r="36" spans="2:15" ht="22.5" customHeight="1" x14ac:dyDescent="0.3">
      <c r="B36" s="151">
        <v>33</v>
      </c>
      <c r="C36" s="179" t="s">
        <v>161</v>
      </c>
      <c r="D36" s="196" t="str">
        <f>IF(AND(E36&lt;&gt;'CUADRO 6'!E46),"**","")</f>
        <v/>
      </c>
      <c r="E36" s="181">
        <f t="shared" si="8"/>
        <v>0</v>
      </c>
      <c r="F36" s="182"/>
      <c r="G36" s="182"/>
      <c r="H36" s="182"/>
      <c r="I36" s="183"/>
      <c r="J36" s="183"/>
      <c r="K36" s="183"/>
      <c r="L36" s="183"/>
      <c r="M36" s="183"/>
      <c r="N36" s="182"/>
      <c r="O36" s="184"/>
    </row>
    <row r="37" spans="2:15" ht="22.5" customHeight="1" x14ac:dyDescent="0.3">
      <c r="B37" s="151">
        <v>34</v>
      </c>
      <c r="C37" s="179" t="s">
        <v>708</v>
      </c>
      <c r="D37" s="196" t="str">
        <f>IF(AND(E37&lt;&gt;'CUADRO 6'!E47),"**","")</f>
        <v/>
      </c>
      <c r="E37" s="181">
        <f t="shared" si="8"/>
        <v>0</v>
      </c>
      <c r="F37" s="182"/>
      <c r="G37" s="182"/>
      <c r="H37" s="182"/>
      <c r="I37" s="183"/>
      <c r="J37" s="183"/>
      <c r="K37" s="183"/>
      <c r="L37" s="183"/>
      <c r="M37" s="183"/>
      <c r="N37" s="182"/>
      <c r="O37" s="184"/>
    </row>
    <row r="38" spans="2:15" ht="22.5" customHeight="1" x14ac:dyDescent="0.3">
      <c r="B38" s="151">
        <v>35</v>
      </c>
      <c r="C38" s="179" t="s">
        <v>717</v>
      </c>
      <c r="D38" s="196" t="str">
        <f>IF(AND(E38&lt;&gt;'CUADRO 6'!E48),"**","")</f>
        <v/>
      </c>
      <c r="E38" s="181">
        <f t="shared" si="8"/>
        <v>0</v>
      </c>
      <c r="F38" s="182"/>
      <c r="G38" s="182"/>
      <c r="H38" s="182"/>
      <c r="I38" s="183"/>
      <c r="J38" s="183"/>
      <c r="K38" s="183"/>
      <c r="L38" s="183"/>
      <c r="M38" s="183"/>
      <c r="N38" s="182"/>
      <c r="O38" s="184"/>
    </row>
    <row r="39" spans="2:15" ht="22.5" customHeight="1" thickBot="1" x14ac:dyDescent="0.35">
      <c r="B39" s="151">
        <v>36</v>
      </c>
      <c r="C39" s="197" t="s">
        <v>709</v>
      </c>
      <c r="D39" s="198" t="str">
        <f>IF(AND(E39&lt;&gt;'CUADRO 6'!E49),"**","")</f>
        <v/>
      </c>
      <c r="E39" s="199">
        <f t="shared" si="8"/>
        <v>0</v>
      </c>
      <c r="F39" s="200"/>
      <c r="G39" s="200"/>
      <c r="H39" s="200"/>
      <c r="I39" s="201"/>
      <c r="J39" s="201"/>
      <c r="K39" s="201"/>
      <c r="L39" s="201"/>
      <c r="M39" s="201"/>
      <c r="N39" s="200"/>
      <c r="O39" s="202"/>
    </row>
    <row r="40" spans="2:15" s="138" customFormat="1" ht="18.75" customHeight="1" thickTop="1" x14ac:dyDescent="0.3">
      <c r="C40" s="69"/>
      <c r="D40" s="68"/>
      <c r="E40" s="203" t="str">
        <f>IF(OR(E7&lt;&gt;'CUADRO 6'!E17,E8&lt;&gt;'CUADRO 6'!E18,E9&lt;&gt;'CUADRO 6'!E19,E10&lt;&gt;'CUADRO 6'!E20,E11&lt;&gt;'CUADRO 6'!E21,E12&lt;&gt;'CUADRO 6'!E22,E13&lt;&gt;'CUADRO 6'!E23,E14&lt;&gt;'CUADRO 6'!E24,E15&lt;&gt;'CUADRO 6'!E25,E16&lt;&gt;'CUADRO 6'!E26,E17&lt;&gt;'CUADRO 6'!E27,E18&lt;&gt;'CUADRO 6'!E28,E19&lt;&gt;'CUADRO 6'!E29,E20&lt;&gt;'CUADRO 6'!E30,E21&lt;&gt;'CUADRO 6'!E31,E22&lt;&gt;'CUADRO 6'!E32,E23&lt;&gt;'CUADRO 6'!E33,E24&lt;&gt;'CUADRO 6'!E34,E25&lt;&gt;'CUADRO 6'!E35,E26&lt;&gt;'CUADRO 6'!E36,E27&lt;&gt;'CUADRO 6'!E37,E28&lt;&gt;'CUADRO 6'!E38,E30&lt;&gt;'CUADRO 6'!E40,E31&lt;&gt;'CUADRO 6'!E41,E32&lt;&gt;'CUADRO 6'!E42,E33&lt;&gt;'CUADRO 6'!E43,E34&lt;&gt;'CUADRO 6'!E44,E35&lt;&gt;'CUADRO 6'!E45,E36&lt;&gt;'CUADRO 6'!E46,E37&lt;&gt;'CUADRO 6'!E47,E38&lt;&gt;'CUADRO 6'!E48,E39&lt;&gt;'CUADRO 6'!E49),"**","")</f>
        <v/>
      </c>
      <c r="F40" s="625" t="str">
        <f>IF(E40="**","** ¡VERIFICAR!.  La cifra digitada en alguno de los Cargos es diferente a la que se reportó en el Cuadro 6.","")</f>
        <v/>
      </c>
      <c r="G40" s="625"/>
      <c r="H40" s="625"/>
      <c r="I40" s="625"/>
      <c r="J40" s="625"/>
      <c r="K40" s="625"/>
      <c r="L40" s="625"/>
      <c r="M40" s="625"/>
      <c r="N40" s="625"/>
      <c r="O40" s="625"/>
    </row>
    <row r="41" spans="2:15" ht="45.75" customHeight="1" x14ac:dyDescent="0.3">
      <c r="C41" s="204" t="s">
        <v>118</v>
      </c>
      <c r="D41" s="205"/>
      <c r="E41" s="206"/>
      <c r="F41" s="626"/>
      <c r="G41" s="626"/>
      <c r="H41" s="626"/>
      <c r="I41" s="626"/>
      <c r="J41" s="626"/>
      <c r="K41" s="626"/>
      <c r="L41" s="626"/>
      <c r="M41" s="626"/>
      <c r="N41" s="626"/>
      <c r="O41" s="626"/>
    </row>
    <row r="42" spans="2:15" s="121" customFormat="1" ht="22.5" customHeight="1" x14ac:dyDescent="0.3">
      <c r="B42" s="151">
        <v>37</v>
      </c>
      <c r="C42" s="569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1"/>
    </row>
    <row r="43" spans="2:15" s="121" customFormat="1" ht="22.5" customHeight="1" x14ac:dyDescent="0.3">
      <c r="C43" s="572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4"/>
    </row>
    <row r="44" spans="2:15" s="121" customFormat="1" ht="22.5" customHeight="1" x14ac:dyDescent="0.3">
      <c r="C44" s="572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4"/>
    </row>
    <row r="45" spans="2:15" s="121" customFormat="1" ht="22.5" customHeight="1" x14ac:dyDescent="0.3">
      <c r="C45" s="575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7"/>
    </row>
  </sheetData>
  <sheetProtection algorithmName="SHA-512" hashValue="/84BuHHLDazQ/hujy0ioUFtk1QJ3yyTruodV1h0ISlK5duPSqbpjKqvVPBjNIyDSaast4/Ae+Ahi/v86IoyssQ==" saltValue="pHwNn6d9Cy4vElAPSsg1Hw==" spinCount="100000" sheet="1" objects="1" scenarios="1"/>
  <mergeCells count="3">
    <mergeCell ref="C42:O45"/>
    <mergeCell ref="F40:O41"/>
    <mergeCell ref="C4:D4"/>
  </mergeCells>
  <conditionalFormatting sqref="E6:E28">
    <cfRule type="cellIs" dxfId="22" priority="6" operator="equal">
      <formula>0</formula>
    </cfRule>
  </conditionalFormatting>
  <conditionalFormatting sqref="E5:O5">
    <cfRule type="cellIs" dxfId="21" priority="4" operator="equal">
      <formula>0</formula>
    </cfRule>
  </conditionalFormatting>
  <conditionalFormatting sqref="E29:O29">
    <cfRule type="cellIs" dxfId="20" priority="5" operator="equal">
      <formula>0</formula>
    </cfRule>
  </conditionalFormatting>
  <conditionalFormatting sqref="F6:O6 E30:E39">
    <cfRule type="cellIs" dxfId="19" priority="8" operator="equal">
      <formula>0</formula>
    </cfRule>
  </conditionalFormatting>
  <dataValidations count="1">
    <dataValidation type="whole" operator="greaterThanOrEqual" allowBlank="1" showInputMessage="1" showErrorMessage="1" sqref="E5:O39" xr:uid="{00000000-0002-0000-0C00-000000000000}">
      <formula1>0</formula1>
    </dataValidation>
  </dataValidations>
  <printOptions horizontalCentered="1" verticalCentered="1"/>
  <pageMargins left="0.39370078740157483" right="0.39370078740157483" top="0.21" bottom="0.31496062992125984" header="0.15748031496062992" footer="0.19685039370078741"/>
  <pageSetup scale="55" orientation="landscape" r:id="rId1"/>
  <headerFooter scaleWithDoc="0">
    <oddHeader>&amp;C&amp;G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9">
    <pageSetUpPr fitToPage="1"/>
  </sheetPr>
  <dimension ref="B1:J95"/>
  <sheetViews>
    <sheetView showGridLines="0" showRuler="0" zoomScale="90" zoomScaleNormal="90" zoomScaleSheetLayoutView="90" zoomScalePageLayoutView="86" workbookViewId="0">
      <pane ySplit="3" topLeftCell="A4" activePane="bottomLeft" state="frozen"/>
      <selection activeCell="H11" sqref="H11"/>
      <selection pane="bottomLeft" activeCell="E1" sqref="E1"/>
    </sheetView>
  </sheetViews>
  <sheetFormatPr baseColWidth="10" defaultColWidth="11.44140625" defaultRowHeight="13.8" x14ac:dyDescent="0.3"/>
  <cols>
    <col min="1" max="1" width="9.21875" style="33" customWidth="1"/>
    <col min="2" max="2" width="6.77734375" style="119" hidden="1" customWidth="1"/>
    <col min="3" max="3" width="35.88671875" style="120" hidden="1" customWidth="1"/>
    <col min="4" max="4" width="4.6640625" style="123" customWidth="1"/>
    <col min="5" max="5" width="81.88671875" style="121" customWidth="1"/>
    <col min="6" max="6" width="11.44140625" style="33"/>
    <col min="7" max="7" width="53.5546875" style="33" customWidth="1"/>
    <col min="8" max="8" width="0" style="33" hidden="1" customWidth="1"/>
    <col min="9" max="9" width="3.88671875" style="33" hidden="1" customWidth="1"/>
    <col min="10" max="10" width="10.109375" style="33" hidden="1" customWidth="1"/>
    <col min="11" max="11" width="0" style="33" hidden="1" customWidth="1"/>
    <col min="12" max="16384" width="11.44140625" style="33"/>
  </cols>
  <sheetData>
    <row r="1" spans="2:10" ht="17.399999999999999" x14ac:dyDescent="0.3">
      <c r="D1" s="32" t="s">
        <v>691</v>
      </c>
      <c r="F1" s="121"/>
    </row>
    <row r="2" spans="2:10" ht="41.4" customHeight="1" x14ac:dyDescent="0.3">
      <c r="D2" s="635" t="s">
        <v>1533</v>
      </c>
      <c r="E2" s="635"/>
      <c r="F2" s="635"/>
    </row>
    <row r="3" spans="2:10" ht="17.399999999999999" x14ac:dyDescent="0.3">
      <c r="D3" s="38" t="s">
        <v>714</v>
      </c>
      <c r="E3" s="122"/>
      <c r="F3" s="122"/>
    </row>
    <row r="4" spans="2:10" ht="8.4" customHeight="1" x14ac:dyDescent="0.3">
      <c r="E4" s="75"/>
      <c r="F4" s="124"/>
    </row>
    <row r="5" spans="2:10" ht="18.75" customHeight="1" x14ac:dyDescent="0.25">
      <c r="B5" s="119">
        <v>1</v>
      </c>
      <c r="C5" s="120" t="s">
        <v>1452</v>
      </c>
      <c r="D5" s="125" t="s">
        <v>50</v>
      </c>
      <c r="E5" s="636" t="s">
        <v>788</v>
      </c>
      <c r="F5" s="126"/>
      <c r="G5" s="127" t="str">
        <f>IF(F5="","Responda la pregunta 1","")</f>
        <v>Responda la pregunta 1</v>
      </c>
      <c r="I5" s="128" t="s">
        <v>757</v>
      </c>
      <c r="J5" s="128" t="s">
        <v>757</v>
      </c>
    </row>
    <row r="6" spans="2:10" ht="18.75" customHeight="1" x14ac:dyDescent="0.25">
      <c r="D6" s="125"/>
      <c r="E6" s="636"/>
      <c r="I6" s="128" t="s">
        <v>758</v>
      </c>
      <c r="J6" s="128" t="s">
        <v>758</v>
      </c>
    </row>
    <row r="7" spans="2:10" ht="18.75" customHeight="1" x14ac:dyDescent="0.25">
      <c r="D7" s="125"/>
      <c r="E7" s="636"/>
      <c r="I7" s="128"/>
      <c r="J7" s="74" t="s">
        <v>1528</v>
      </c>
    </row>
    <row r="8" spans="2:10" ht="12" customHeight="1" x14ac:dyDescent="0.25">
      <c r="D8" s="125"/>
      <c r="E8" s="129"/>
      <c r="F8" s="130"/>
      <c r="I8" s="128" t="s">
        <v>731</v>
      </c>
    </row>
    <row r="9" spans="2:10" ht="18.75" customHeight="1" x14ac:dyDescent="0.3">
      <c r="B9" s="119">
        <f>1+B5</f>
        <v>2</v>
      </c>
      <c r="C9" s="120" t="s">
        <v>1453</v>
      </c>
      <c r="D9" s="125" t="s">
        <v>51</v>
      </c>
      <c r="E9" s="131" t="s">
        <v>760</v>
      </c>
    </row>
    <row r="10" spans="2:10" ht="18.75" customHeight="1" x14ac:dyDescent="0.3">
      <c r="B10" s="119">
        <f>+B9+1</f>
        <v>3</v>
      </c>
      <c r="C10" s="120" t="s">
        <v>1453</v>
      </c>
      <c r="D10" s="125"/>
      <c r="E10" s="132" t="s">
        <v>1454</v>
      </c>
      <c r="F10" s="126"/>
      <c r="G10" s="127" t="str">
        <f>IF(F10="","Responda la pregunta","")</f>
        <v>Responda la pregunta</v>
      </c>
    </row>
    <row r="11" spans="2:10" ht="18.75" customHeight="1" x14ac:dyDescent="0.3">
      <c r="B11" s="119">
        <f t="shared" ref="B11:B58" si="0">+B10+1</f>
        <v>4</v>
      </c>
      <c r="C11" s="120" t="s">
        <v>1453</v>
      </c>
      <c r="D11" s="125"/>
      <c r="E11" s="51" t="s">
        <v>1455</v>
      </c>
      <c r="F11" s="126"/>
      <c r="G11" s="127" t="str">
        <f t="shared" ref="G11:G14" si="1">IF(F11="","Responda la pregunta","")</f>
        <v>Responda la pregunta</v>
      </c>
    </row>
    <row r="12" spans="2:10" ht="18.75" customHeight="1" x14ac:dyDescent="0.3">
      <c r="B12" s="119">
        <f t="shared" si="0"/>
        <v>5</v>
      </c>
      <c r="C12" s="120" t="s">
        <v>1453</v>
      </c>
      <c r="D12" s="125"/>
      <c r="E12" s="51" t="s">
        <v>1456</v>
      </c>
      <c r="F12" s="126"/>
      <c r="G12" s="127" t="str">
        <f t="shared" si="1"/>
        <v>Responda la pregunta</v>
      </c>
    </row>
    <row r="13" spans="2:10" ht="18.75" customHeight="1" x14ac:dyDescent="0.3">
      <c r="B13" s="119">
        <f t="shared" si="0"/>
        <v>6</v>
      </c>
      <c r="C13" s="120" t="s">
        <v>1453</v>
      </c>
      <c r="D13" s="125"/>
      <c r="E13" s="51" t="s">
        <v>1457</v>
      </c>
      <c r="F13" s="126"/>
      <c r="G13" s="127" t="str">
        <f t="shared" si="1"/>
        <v>Responda la pregunta</v>
      </c>
    </row>
    <row r="14" spans="2:10" ht="18.600000000000001" customHeight="1" x14ac:dyDescent="0.3">
      <c r="B14" s="119">
        <f t="shared" si="0"/>
        <v>7</v>
      </c>
      <c r="C14" s="120" t="s">
        <v>1453</v>
      </c>
      <c r="D14" s="125"/>
      <c r="E14" s="51" t="s">
        <v>1458</v>
      </c>
      <c r="F14" s="126"/>
      <c r="G14" s="127" t="str">
        <f t="shared" si="1"/>
        <v>Responda la pregunta</v>
      </c>
    </row>
    <row r="15" spans="2:10" ht="12" customHeight="1" x14ac:dyDescent="0.25">
      <c r="D15" s="125"/>
      <c r="E15" s="133"/>
      <c r="F15" s="134"/>
    </row>
    <row r="16" spans="2:10" ht="18.600000000000001" customHeight="1" x14ac:dyDescent="0.3">
      <c r="B16" s="119">
        <v>8</v>
      </c>
      <c r="C16" s="120" t="s">
        <v>1459</v>
      </c>
      <c r="D16" s="125" t="s">
        <v>52</v>
      </c>
      <c r="E16" s="131" t="s">
        <v>1514</v>
      </c>
      <c r="F16" s="126"/>
      <c r="G16" s="127" t="str">
        <f t="shared" ref="G16" si="2">IF(F16="","Responda la pregunta","")</f>
        <v>Responda la pregunta</v>
      </c>
    </row>
    <row r="17" spans="2:7" ht="18.600000000000001" customHeight="1" x14ac:dyDescent="0.25">
      <c r="B17" s="119">
        <v>9</v>
      </c>
      <c r="D17" s="125"/>
      <c r="E17" s="135" t="str">
        <f>IF(F16="Sí","Responda lo que se le solicita en 3.1",IF(F16="No","Seleccione el o los motivos por los que no se ha habilitado (ver punto 3.2):",""))</f>
        <v/>
      </c>
      <c r="F17" s="136"/>
      <c r="G17" s="552" t="str">
        <f>IF(AND($F$18="",$F$16="Sí"),1,"")</f>
        <v/>
      </c>
    </row>
    <row r="18" spans="2:7" ht="19.8" customHeight="1" x14ac:dyDescent="0.3">
      <c r="B18" s="119">
        <v>10</v>
      </c>
      <c r="C18" s="120" t="s">
        <v>1460</v>
      </c>
      <c r="D18" s="553" t="s">
        <v>1463</v>
      </c>
      <c r="E18" s="554" t="s">
        <v>1461</v>
      </c>
      <c r="F18" s="144"/>
      <c r="G18" s="637" t="str">
        <f>IF(F16="Sí","* Artículo 4 del Reglamento de condiciones para las salas de lactancia materna en los centros de trabajo Nº 41080-MTSS-S","")</f>
        <v/>
      </c>
    </row>
    <row r="19" spans="2:7" ht="19.8" customHeight="1" x14ac:dyDescent="0.3">
      <c r="B19" s="119">
        <f t="shared" ref="B19:B29" si="3">+B18+1</f>
        <v>11</v>
      </c>
      <c r="C19" s="120" t="s">
        <v>1462</v>
      </c>
      <c r="D19" s="553" t="s">
        <v>1529</v>
      </c>
      <c r="E19" s="554" t="s">
        <v>1557</v>
      </c>
      <c r="G19" s="637"/>
    </row>
    <row r="20" spans="2:7" ht="18.75" customHeight="1" x14ac:dyDescent="0.3">
      <c r="B20" s="119">
        <f t="shared" si="3"/>
        <v>12</v>
      </c>
      <c r="C20" s="120" t="s">
        <v>1462</v>
      </c>
      <c r="D20" s="553"/>
      <c r="E20" s="555" t="s">
        <v>1464</v>
      </c>
      <c r="F20" s="144"/>
      <c r="G20" s="639" t="str">
        <f>IF(AND(OR(F16="",F16="Sí"),F20="",F21="",F22="",F23=""),"",IF(AND(F16="No",OR(F20="X",F21="X",F22="X",F23="X")),"","Se indicó que NO tiene Sala para Lactancia, debe seleccionar al menos un motivo"))</f>
        <v/>
      </c>
    </row>
    <row r="21" spans="2:7" ht="18.75" customHeight="1" x14ac:dyDescent="0.3">
      <c r="B21" s="119">
        <f t="shared" si="3"/>
        <v>13</v>
      </c>
      <c r="C21" s="120" t="s">
        <v>1462</v>
      </c>
      <c r="D21" s="553"/>
      <c r="E21" s="555" t="s">
        <v>1465</v>
      </c>
      <c r="F21" s="144"/>
      <c r="G21" s="639"/>
    </row>
    <row r="22" spans="2:7" ht="18.75" customHeight="1" x14ac:dyDescent="0.3">
      <c r="B22" s="119">
        <f t="shared" si="3"/>
        <v>14</v>
      </c>
      <c r="C22" s="120" t="s">
        <v>1462</v>
      </c>
      <c r="D22" s="553"/>
      <c r="E22" s="555" t="s">
        <v>1466</v>
      </c>
      <c r="F22" s="144"/>
      <c r="G22" s="638" t="str">
        <f>IF(F16="No","** Artículo 100 del Código de Trabajo, Ley de Fomento a la Lactancia Materna, Reglamento a la Ley de Fomento a la Lactancia Materna, Ley N°7430, Decreto Ejecutivo 24576.","")</f>
        <v/>
      </c>
    </row>
    <row r="23" spans="2:7" ht="18.75" customHeight="1" x14ac:dyDescent="0.3">
      <c r="B23" s="119">
        <f t="shared" si="3"/>
        <v>15</v>
      </c>
      <c r="C23" s="120" t="s">
        <v>1462</v>
      </c>
      <c r="D23" s="553"/>
      <c r="E23" s="555" t="s">
        <v>1467</v>
      </c>
      <c r="F23" s="144"/>
      <c r="G23" s="638"/>
    </row>
    <row r="24" spans="2:7" ht="12" customHeight="1" x14ac:dyDescent="0.25">
      <c r="D24" s="125"/>
      <c r="E24" s="137"/>
      <c r="F24" s="132"/>
      <c r="G24" s="556"/>
    </row>
    <row r="25" spans="2:7" ht="18.75" customHeight="1" x14ac:dyDescent="0.3">
      <c r="B25" s="119">
        <v>16</v>
      </c>
      <c r="C25" s="120" t="s">
        <v>1468</v>
      </c>
      <c r="D25" s="125" t="s">
        <v>53</v>
      </c>
      <c r="E25" s="131" t="s">
        <v>793</v>
      </c>
    </row>
    <row r="26" spans="2:7" ht="18.75" customHeight="1" x14ac:dyDescent="0.3">
      <c r="B26" s="119">
        <f t="shared" si="3"/>
        <v>17</v>
      </c>
      <c r="C26" s="120" t="s">
        <v>1468</v>
      </c>
      <c r="D26" s="125"/>
      <c r="E26" s="132" t="s">
        <v>1469</v>
      </c>
      <c r="F26" s="126"/>
      <c r="G26" s="640" t="str">
        <f>IF(OR(F26="X",F27="X",F28="X",F29="X"),"","Responda la pregunta 4")</f>
        <v>Responda la pregunta 4</v>
      </c>
    </row>
    <row r="27" spans="2:7" ht="18.75" customHeight="1" x14ac:dyDescent="0.3">
      <c r="B27" s="119">
        <f t="shared" si="3"/>
        <v>18</v>
      </c>
      <c r="C27" s="120" t="s">
        <v>1468</v>
      </c>
      <c r="D27" s="125"/>
      <c r="E27" s="132" t="s">
        <v>1470</v>
      </c>
      <c r="F27" s="126"/>
      <c r="G27" s="640"/>
    </row>
    <row r="28" spans="2:7" ht="18.75" customHeight="1" x14ac:dyDescent="0.3">
      <c r="B28" s="119">
        <f t="shared" si="3"/>
        <v>19</v>
      </c>
      <c r="C28" s="120" t="s">
        <v>1468</v>
      </c>
      <c r="D28" s="125"/>
      <c r="E28" s="132" t="s">
        <v>1471</v>
      </c>
      <c r="F28" s="126"/>
      <c r="G28" s="640"/>
    </row>
    <row r="29" spans="2:7" ht="18.75" customHeight="1" x14ac:dyDescent="0.3">
      <c r="B29" s="119">
        <f t="shared" si="3"/>
        <v>20</v>
      </c>
      <c r="C29" s="120" t="s">
        <v>1468</v>
      </c>
      <c r="D29" s="125"/>
      <c r="E29" s="51" t="s">
        <v>1472</v>
      </c>
      <c r="F29" s="126"/>
      <c r="G29" s="640"/>
    </row>
    <row r="30" spans="2:7" ht="12" customHeight="1" x14ac:dyDescent="0.3">
      <c r="D30" s="125"/>
      <c r="E30" s="137"/>
    </row>
    <row r="31" spans="2:7" ht="18.75" customHeight="1" x14ac:dyDescent="0.3">
      <c r="B31" s="119">
        <v>21</v>
      </c>
      <c r="C31" s="120" t="s">
        <v>1473</v>
      </c>
      <c r="D31" s="125" t="s">
        <v>54</v>
      </c>
      <c r="E31" s="131" t="s">
        <v>794</v>
      </c>
    </row>
    <row r="32" spans="2:7" ht="18.75" customHeight="1" x14ac:dyDescent="0.3">
      <c r="B32" s="119">
        <f t="shared" si="0"/>
        <v>22</v>
      </c>
      <c r="C32" s="120" t="s">
        <v>1473</v>
      </c>
      <c r="D32" s="125"/>
      <c r="E32" s="51" t="s">
        <v>1474</v>
      </c>
      <c r="F32" s="126"/>
      <c r="G32" s="640" t="str">
        <f>IF(OR(F32="X",F33="X",F34="X",F35="X",F36="X",F37="X",F38="X",F39="X",F40="X",F41="X",F42="X"),"","Responda la pregunta 5")</f>
        <v>Responda la pregunta 5</v>
      </c>
    </row>
    <row r="33" spans="2:7" ht="18.75" customHeight="1" x14ac:dyDescent="0.3">
      <c r="B33" s="119">
        <f t="shared" si="0"/>
        <v>23</v>
      </c>
      <c r="C33" s="120" t="s">
        <v>1473</v>
      </c>
      <c r="D33" s="125"/>
      <c r="E33" s="51" t="s">
        <v>1475</v>
      </c>
      <c r="F33" s="126"/>
      <c r="G33" s="640"/>
    </row>
    <row r="34" spans="2:7" ht="18.75" customHeight="1" x14ac:dyDescent="0.3">
      <c r="B34" s="119">
        <f t="shared" si="0"/>
        <v>24</v>
      </c>
      <c r="C34" s="120" t="s">
        <v>1473</v>
      </c>
      <c r="D34" s="125"/>
      <c r="E34" s="51" t="s">
        <v>1476</v>
      </c>
      <c r="F34" s="126"/>
      <c r="G34" s="640"/>
    </row>
    <row r="35" spans="2:7" ht="18.75" customHeight="1" x14ac:dyDescent="0.3">
      <c r="B35" s="119">
        <f t="shared" si="0"/>
        <v>25</v>
      </c>
      <c r="C35" s="120" t="s">
        <v>1473</v>
      </c>
      <c r="D35" s="125"/>
      <c r="E35" s="51" t="s">
        <v>1477</v>
      </c>
      <c r="F35" s="126"/>
      <c r="G35" s="640"/>
    </row>
    <row r="36" spans="2:7" ht="18.75" customHeight="1" x14ac:dyDescent="0.3">
      <c r="B36" s="119">
        <f t="shared" si="0"/>
        <v>26</v>
      </c>
      <c r="C36" s="120" t="s">
        <v>1473</v>
      </c>
      <c r="D36" s="125"/>
      <c r="E36" s="51" t="s">
        <v>1478</v>
      </c>
      <c r="F36" s="126"/>
    </row>
    <row r="37" spans="2:7" ht="18.75" customHeight="1" x14ac:dyDescent="0.3">
      <c r="B37" s="119">
        <f t="shared" si="0"/>
        <v>27</v>
      </c>
      <c r="C37" s="120" t="s">
        <v>1473</v>
      </c>
      <c r="D37" s="125"/>
      <c r="E37" s="51" t="s">
        <v>1479</v>
      </c>
      <c r="F37" s="126"/>
    </row>
    <row r="38" spans="2:7" ht="18.75" customHeight="1" x14ac:dyDescent="0.3">
      <c r="B38" s="119">
        <f t="shared" si="0"/>
        <v>28</v>
      </c>
      <c r="C38" s="120" t="s">
        <v>1473</v>
      </c>
      <c r="D38" s="125"/>
      <c r="E38" s="51" t="s">
        <v>779</v>
      </c>
      <c r="F38" s="126"/>
    </row>
    <row r="39" spans="2:7" ht="18.75" customHeight="1" x14ac:dyDescent="0.3">
      <c r="B39" s="119">
        <f t="shared" si="0"/>
        <v>29</v>
      </c>
      <c r="C39" s="120" t="s">
        <v>1473</v>
      </c>
      <c r="D39" s="125"/>
      <c r="E39" s="51" t="s">
        <v>762</v>
      </c>
      <c r="F39" s="126"/>
    </row>
    <row r="40" spans="2:7" ht="18.75" customHeight="1" x14ac:dyDescent="0.3">
      <c r="B40" s="119">
        <f t="shared" si="0"/>
        <v>30</v>
      </c>
      <c r="C40" s="120" t="s">
        <v>1473</v>
      </c>
      <c r="D40" s="125"/>
      <c r="E40" s="51" t="s">
        <v>1480</v>
      </c>
      <c r="F40" s="126"/>
    </row>
    <row r="41" spans="2:7" ht="18.75" customHeight="1" x14ac:dyDescent="0.3">
      <c r="B41" s="119">
        <f t="shared" si="0"/>
        <v>31</v>
      </c>
      <c r="C41" s="120" t="s">
        <v>1473</v>
      </c>
      <c r="D41" s="125"/>
      <c r="E41" s="51" t="s">
        <v>1481</v>
      </c>
      <c r="F41" s="126"/>
    </row>
    <row r="42" spans="2:7" ht="18.75" customHeight="1" x14ac:dyDescent="0.3">
      <c r="B42" s="119">
        <f t="shared" si="0"/>
        <v>32</v>
      </c>
      <c r="C42" s="120" t="s">
        <v>1473</v>
      </c>
      <c r="D42" s="125"/>
      <c r="E42" s="51" t="s">
        <v>107</v>
      </c>
      <c r="F42" s="126"/>
    </row>
    <row r="43" spans="2:7" ht="12" customHeight="1" x14ac:dyDescent="0.3">
      <c r="D43" s="125"/>
      <c r="E43" s="137"/>
      <c r="F43" s="138"/>
    </row>
    <row r="44" spans="2:7" ht="18.75" customHeight="1" x14ac:dyDescent="0.3">
      <c r="B44" s="119">
        <v>33</v>
      </c>
      <c r="C44" s="120" t="s">
        <v>1482</v>
      </c>
      <c r="D44" s="125" t="s">
        <v>55</v>
      </c>
      <c r="E44" s="131" t="s">
        <v>108</v>
      </c>
      <c r="F44" s="138"/>
    </row>
    <row r="45" spans="2:7" ht="18.75" customHeight="1" x14ac:dyDescent="0.3">
      <c r="B45" s="119">
        <f t="shared" si="0"/>
        <v>34</v>
      </c>
      <c r="C45" s="120" t="s">
        <v>1482</v>
      </c>
      <c r="D45" s="125"/>
      <c r="E45" s="51" t="s">
        <v>1483</v>
      </c>
      <c r="F45" s="126"/>
      <c r="G45" s="640" t="str">
        <f>IF(OR(F45="X",F46="X",F47="X",F48="X",F49="X",F50="X"),"","Responda la pregunta 6")</f>
        <v>Responda la pregunta 6</v>
      </c>
    </row>
    <row r="46" spans="2:7" ht="18.75" customHeight="1" x14ac:dyDescent="0.3">
      <c r="B46" s="119">
        <f t="shared" si="0"/>
        <v>35</v>
      </c>
      <c r="C46" s="120" t="s">
        <v>1482</v>
      </c>
      <c r="D46" s="125"/>
      <c r="E46" s="51" t="s">
        <v>1484</v>
      </c>
      <c r="F46" s="126"/>
      <c r="G46" s="640"/>
    </row>
    <row r="47" spans="2:7" ht="18.75" customHeight="1" x14ac:dyDescent="0.3">
      <c r="B47" s="119">
        <f t="shared" si="0"/>
        <v>36</v>
      </c>
      <c r="C47" s="120" t="s">
        <v>1482</v>
      </c>
      <c r="D47" s="125"/>
      <c r="E47" s="51" t="s">
        <v>1485</v>
      </c>
      <c r="F47" s="126"/>
      <c r="G47" s="640"/>
    </row>
    <row r="48" spans="2:7" ht="18.75" customHeight="1" x14ac:dyDescent="0.3">
      <c r="B48" s="119">
        <f t="shared" si="0"/>
        <v>37</v>
      </c>
      <c r="C48" s="120" t="s">
        <v>1482</v>
      </c>
      <c r="D48" s="125"/>
      <c r="E48" s="51" t="s">
        <v>1486</v>
      </c>
      <c r="F48" s="126"/>
      <c r="G48" s="640"/>
    </row>
    <row r="49" spans="2:7" ht="18.75" customHeight="1" x14ac:dyDescent="0.3">
      <c r="B49" s="119">
        <f t="shared" si="0"/>
        <v>38</v>
      </c>
      <c r="C49" s="120" t="s">
        <v>1482</v>
      </c>
      <c r="D49" s="125"/>
      <c r="E49" s="51" t="s">
        <v>1487</v>
      </c>
      <c r="F49" s="126"/>
    </row>
    <row r="50" spans="2:7" ht="18.75" customHeight="1" x14ac:dyDescent="0.3">
      <c r="B50" s="119">
        <f t="shared" si="0"/>
        <v>39</v>
      </c>
      <c r="C50" s="120" t="s">
        <v>1482</v>
      </c>
      <c r="D50" s="125"/>
      <c r="E50" s="51" t="s">
        <v>107</v>
      </c>
      <c r="F50" s="126"/>
    </row>
    <row r="51" spans="2:7" ht="12" customHeight="1" x14ac:dyDescent="0.3">
      <c r="D51" s="125"/>
      <c r="E51" s="139"/>
      <c r="F51" s="138"/>
    </row>
    <row r="52" spans="2:7" ht="24.6" customHeight="1" x14ac:dyDescent="0.3">
      <c r="B52" s="119">
        <v>40</v>
      </c>
      <c r="C52" s="120" t="s">
        <v>1488</v>
      </c>
      <c r="D52" s="125" t="s">
        <v>56</v>
      </c>
      <c r="E52" s="131" t="s">
        <v>795</v>
      </c>
      <c r="F52" s="138"/>
    </row>
    <row r="53" spans="2:7" ht="18.75" customHeight="1" x14ac:dyDescent="0.3">
      <c r="B53" s="119">
        <f t="shared" si="0"/>
        <v>41</v>
      </c>
      <c r="C53" s="120" t="s">
        <v>1488</v>
      </c>
      <c r="D53" s="125"/>
      <c r="E53" s="51" t="s">
        <v>1489</v>
      </c>
      <c r="F53" s="126"/>
      <c r="G53" s="640" t="str">
        <f>IF(OR(F53="X",F54="X",F55="X",F56="X",F57="X",F58="X"),"","Responda la pregunta 7")</f>
        <v>Responda la pregunta 7</v>
      </c>
    </row>
    <row r="54" spans="2:7" ht="18.75" customHeight="1" x14ac:dyDescent="0.3">
      <c r="B54" s="119">
        <f t="shared" si="0"/>
        <v>42</v>
      </c>
      <c r="C54" s="120" t="s">
        <v>1488</v>
      </c>
      <c r="D54" s="125"/>
      <c r="E54" s="51" t="s">
        <v>1490</v>
      </c>
      <c r="F54" s="126"/>
      <c r="G54" s="640"/>
    </row>
    <row r="55" spans="2:7" ht="18.75" customHeight="1" x14ac:dyDescent="0.3">
      <c r="B55" s="119">
        <f t="shared" si="0"/>
        <v>43</v>
      </c>
      <c r="C55" s="120" t="s">
        <v>1488</v>
      </c>
      <c r="D55" s="125"/>
      <c r="E55" s="51" t="s">
        <v>1491</v>
      </c>
      <c r="F55" s="126"/>
      <c r="G55" s="640"/>
    </row>
    <row r="56" spans="2:7" ht="18.75" customHeight="1" x14ac:dyDescent="0.3">
      <c r="B56" s="119">
        <f t="shared" si="0"/>
        <v>44</v>
      </c>
      <c r="C56" s="120" t="s">
        <v>1488</v>
      </c>
      <c r="D56" s="125"/>
      <c r="E56" s="51" t="s">
        <v>1492</v>
      </c>
      <c r="F56" s="126"/>
      <c r="G56" s="640"/>
    </row>
    <row r="57" spans="2:7" ht="18.75" customHeight="1" x14ac:dyDescent="0.3">
      <c r="B57" s="119">
        <f t="shared" si="0"/>
        <v>45</v>
      </c>
      <c r="C57" s="120" t="s">
        <v>1488</v>
      </c>
      <c r="D57" s="125"/>
      <c r="E57" s="51" t="s">
        <v>1493</v>
      </c>
      <c r="F57" s="126"/>
    </row>
    <row r="58" spans="2:7" ht="18.75" customHeight="1" x14ac:dyDescent="0.3">
      <c r="B58" s="119">
        <f t="shared" si="0"/>
        <v>46</v>
      </c>
      <c r="C58" s="120" t="s">
        <v>1488</v>
      </c>
      <c r="D58" s="125"/>
      <c r="E58" s="51" t="s">
        <v>1494</v>
      </c>
      <c r="F58" s="126"/>
    </row>
    <row r="59" spans="2:7" ht="12.6" customHeight="1" x14ac:dyDescent="0.3">
      <c r="D59" s="125"/>
    </row>
    <row r="60" spans="2:7" ht="18.75" customHeight="1" x14ac:dyDescent="0.3">
      <c r="B60" s="119">
        <v>47</v>
      </c>
      <c r="C60" s="120" t="s">
        <v>1495</v>
      </c>
      <c r="D60" s="125" t="s">
        <v>57</v>
      </c>
      <c r="E60" s="131" t="s">
        <v>744</v>
      </c>
      <c r="F60" s="126"/>
      <c r="G60" s="127" t="str">
        <f>IF(F60="","Responda la pregunta 8","")</f>
        <v>Responda la pregunta 8</v>
      </c>
    </row>
    <row r="61" spans="2:7" ht="18.75" customHeight="1" x14ac:dyDescent="0.3">
      <c r="B61" s="119">
        <f>+B60+1</f>
        <v>48</v>
      </c>
      <c r="C61" s="120" t="s">
        <v>1495</v>
      </c>
      <c r="D61" s="125"/>
      <c r="E61" s="140" t="str">
        <f>IF(F60="Sí","Indique nombre y código presupuestario de la institución con la que se comparte","")</f>
        <v/>
      </c>
      <c r="G61" s="141"/>
    </row>
    <row r="62" spans="2:7" ht="18.75" customHeight="1" x14ac:dyDescent="0.3">
      <c r="B62" s="119">
        <f>+B61+1</f>
        <v>49</v>
      </c>
      <c r="C62" s="120" t="s">
        <v>1495</v>
      </c>
      <c r="D62" s="125"/>
      <c r="E62" s="142"/>
      <c r="F62" s="126"/>
      <c r="G62" s="640" t="str">
        <f>IF(F60="No","",IF(AND(F60="Sí",(OR(E62&lt;&gt;"",E63&lt;&gt;"",E64&lt;&gt;"",E65&lt;&gt;""))),"","Se indicó que comparte el edificio, complete lo que se le solicita"))</f>
        <v>Se indicó que comparte el edificio, complete lo que se le solicita</v>
      </c>
    </row>
    <row r="63" spans="2:7" ht="18.75" customHeight="1" x14ac:dyDescent="0.3">
      <c r="B63" s="119">
        <f>+B62+1</f>
        <v>50</v>
      </c>
      <c r="C63" s="120" t="s">
        <v>1495</v>
      </c>
      <c r="D63" s="125"/>
      <c r="E63" s="142"/>
      <c r="F63" s="126"/>
      <c r="G63" s="640"/>
    </row>
    <row r="64" spans="2:7" ht="18.75" customHeight="1" x14ac:dyDescent="0.3">
      <c r="B64" s="119">
        <f>+B63+1</f>
        <v>51</v>
      </c>
      <c r="C64" s="120" t="s">
        <v>1495</v>
      </c>
      <c r="D64" s="125"/>
      <c r="E64" s="142"/>
      <c r="F64" s="126"/>
      <c r="G64" s="640"/>
    </row>
    <row r="65" spans="2:7" ht="18.75" customHeight="1" x14ac:dyDescent="0.3">
      <c r="B65" s="119">
        <f>+B64+1</f>
        <v>52</v>
      </c>
      <c r="C65" s="120" t="s">
        <v>1495</v>
      </c>
      <c r="D65" s="125"/>
      <c r="E65" s="142"/>
      <c r="F65" s="126"/>
      <c r="G65" s="640"/>
    </row>
    <row r="66" spans="2:7" ht="12" customHeight="1" x14ac:dyDescent="0.3">
      <c r="D66" s="125"/>
      <c r="E66" s="143"/>
      <c r="F66" s="144"/>
    </row>
    <row r="67" spans="2:7" ht="18.600000000000001" customHeight="1" x14ac:dyDescent="0.3">
      <c r="D67" s="125"/>
      <c r="E67" s="145" t="s">
        <v>118</v>
      </c>
    </row>
    <row r="68" spans="2:7" ht="18.75" customHeight="1" x14ac:dyDescent="0.3">
      <c r="B68" s="119">
        <v>53</v>
      </c>
      <c r="C68" s="120" t="s">
        <v>1496</v>
      </c>
      <c r="D68" s="125"/>
      <c r="E68" s="629"/>
      <c r="F68" s="630"/>
    </row>
    <row r="69" spans="2:7" ht="18.75" customHeight="1" x14ac:dyDescent="0.3">
      <c r="D69" s="125"/>
      <c r="E69" s="631"/>
      <c r="F69" s="632"/>
    </row>
    <row r="70" spans="2:7" ht="15.6" x14ac:dyDescent="0.3">
      <c r="D70" s="125"/>
      <c r="E70" s="631"/>
      <c r="F70" s="632"/>
    </row>
    <row r="71" spans="2:7" ht="15.6" x14ac:dyDescent="0.3">
      <c r="D71" s="125"/>
      <c r="E71" s="631"/>
      <c r="F71" s="632"/>
    </row>
    <row r="72" spans="2:7" ht="15.6" x14ac:dyDescent="0.3">
      <c r="D72" s="125"/>
      <c r="E72" s="631"/>
      <c r="F72" s="632"/>
    </row>
    <row r="73" spans="2:7" ht="15.6" x14ac:dyDescent="0.3">
      <c r="D73" s="125"/>
      <c r="E73" s="633"/>
      <c r="F73" s="634"/>
    </row>
    <row r="74" spans="2:7" ht="15.6" x14ac:dyDescent="0.3">
      <c r="D74" s="125"/>
    </row>
    <row r="75" spans="2:7" ht="15.6" x14ac:dyDescent="0.3">
      <c r="D75" s="125"/>
    </row>
    <row r="76" spans="2:7" ht="15.6" x14ac:dyDescent="0.3">
      <c r="D76" s="125"/>
    </row>
    <row r="77" spans="2:7" ht="15.6" x14ac:dyDescent="0.3">
      <c r="D77" s="125"/>
    </row>
    <row r="78" spans="2:7" ht="15.6" x14ac:dyDescent="0.3">
      <c r="D78" s="125"/>
    </row>
    <row r="79" spans="2:7" ht="15.6" x14ac:dyDescent="0.3">
      <c r="D79" s="125"/>
    </row>
    <row r="80" spans="2:7" ht="15.6" x14ac:dyDescent="0.3">
      <c r="D80" s="125"/>
    </row>
    <row r="81" spans="4:4" ht="15.6" x14ac:dyDescent="0.3">
      <c r="D81" s="125"/>
    </row>
    <row r="82" spans="4:4" ht="15.6" x14ac:dyDescent="0.3">
      <c r="D82" s="125"/>
    </row>
    <row r="83" spans="4:4" ht="15.6" x14ac:dyDescent="0.3">
      <c r="D83" s="125"/>
    </row>
    <row r="84" spans="4:4" ht="15.6" x14ac:dyDescent="0.3">
      <c r="D84" s="125"/>
    </row>
    <row r="85" spans="4:4" ht="15.6" x14ac:dyDescent="0.3">
      <c r="D85" s="125"/>
    </row>
    <row r="86" spans="4:4" ht="15.6" x14ac:dyDescent="0.3">
      <c r="D86" s="125"/>
    </row>
    <row r="87" spans="4:4" ht="15.6" x14ac:dyDescent="0.3">
      <c r="D87" s="125"/>
    </row>
    <row r="88" spans="4:4" ht="15.6" x14ac:dyDescent="0.3">
      <c r="D88" s="125"/>
    </row>
    <row r="89" spans="4:4" ht="15.6" x14ac:dyDescent="0.3">
      <c r="D89" s="125"/>
    </row>
    <row r="90" spans="4:4" ht="15.6" x14ac:dyDescent="0.3">
      <c r="D90" s="125"/>
    </row>
    <row r="91" spans="4:4" ht="15.6" x14ac:dyDescent="0.3">
      <c r="D91" s="125"/>
    </row>
    <row r="92" spans="4:4" ht="15.6" x14ac:dyDescent="0.3">
      <c r="D92" s="125"/>
    </row>
    <row r="93" spans="4:4" ht="15.6" x14ac:dyDescent="0.3">
      <c r="D93" s="125"/>
    </row>
    <row r="94" spans="4:4" ht="15.6" x14ac:dyDescent="0.3">
      <c r="D94" s="125"/>
    </row>
    <row r="95" spans="4:4" ht="15.6" x14ac:dyDescent="0.3">
      <c r="D95" s="125"/>
    </row>
  </sheetData>
  <sheetProtection algorithmName="SHA-512" hashValue="X4eqel+72nlMxxe6PsqS/yvlWfyYPzpqrllUCcoW39l7xOZPSzXNnwcWlpjj0QohwjLzvM4TkVheRxaYCzzHWw==" saltValue="R7tbhjRQkEOyE4jmjfViqg==" spinCount="100000" sheet="1" objects="1" scenarios="1"/>
  <mergeCells count="11">
    <mergeCell ref="E68:F73"/>
    <mergeCell ref="D2:F2"/>
    <mergeCell ref="E5:E7"/>
    <mergeCell ref="G18:G19"/>
    <mergeCell ref="G22:G23"/>
    <mergeCell ref="G20:G21"/>
    <mergeCell ref="G26:G29"/>
    <mergeCell ref="G32:G35"/>
    <mergeCell ref="G45:G48"/>
    <mergeCell ref="G53:G56"/>
    <mergeCell ref="G62:G65"/>
  </mergeCells>
  <conditionalFormatting sqref="C9:C14">
    <cfRule type="cellIs" dxfId="18" priority="10" operator="equal">
      <formula>"Error!"</formula>
    </cfRule>
  </conditionalFormatting>
  <conditionalFormatting sqref="C25:D29">
    <cfRule type="cellIs" dxfId="17" priority="15" operator="equal">
      <formula>"Error!"</formula>
    </cfRule>
  </conditionalFormatting>
  <conditionalFormatting sqref="C31:D42">
    <cfRule type="cellIs" dxfId="16" priority="14" operator="equal">
      <formula>"Error!"</formula>
    </cfRule>
  </conditionalFormatting>
  <conditionalFormatting sqref="D18:E18">
    <cfRule type="expression" dxfId="15" priority="4">
      <formula>$F$16="Sí"</formula>
    </cfRule>
  </conditionalFormatting>
  <conditionalFormatting sqref="D19:E23">
    <cfRule type="expression" dxfId="14" priority="3">
      <formula>$F$16="No"</formula>
    </cfRule>
  </conditionalFormatting>
  <conditionalFormatting sqref="E9">
    <cfRule type="cellIs" dxfId="13" priority="12" operator="equal">
      <formula>"Error!"</formula>
    </cfRule>
  </conditionalFormatting>
  <conditionalFormatting sqref="E24:E43">
    <cfRule type="cellIs" dxfId="12" priority="7" operator="equal">
      <formula>"Error!"</formula>
    </cfRule>
  </conditionalFormatting>
  <conditionalFormatting sqref="F5">
    <cfRule type="containsBlanks" dxfId="11" priority="13">
      <formula>LEN(TRIM(F5))=0</formula>
    </cfRule>
  </conditionalFormatting>
  <conditionalFormatting sqref="F10:F14">
    <cfRule type="containsBlanks" dxfId="10" priority="8">
      <formula>LEN(TRIM(F10))=0</formula>
    </cfRule>
  </conditionalFormatting>
  <conditionalFormatting sqref="F16">
    <cfRule type="containsBlanks" dxfId="9" priority="6">
      <formula>LEN(TRIM(F16))=0</formula>
    </cfRule>
  </conditionalFormatting>
  <conditionalFormatting sqref="F18">
    <cfRule type="expression" dxfId="8" priority="2">
      <formula>$G$17=1</formula>
    </cfRule>
    <cfRule type="expression" dxfId="7" priority="5">
      <formula>$F$16="Sí"</formula>
    </cfRule>
  </conditionalFormatting>
  <conditionalFormatting sqref="F20:F23">
    <cfRule type="expression" dxfId="6" priority="1">
      <formula>$F$16="No"</formula>
    </cfRule>
  </conditionalFormatting>
  <conditionalFormatting sqref="F60">
    <cfRule type="containsBlanks" dxfId="5" priority="11">
      <formula>LEN(TRIM(F60))=0</formula>
    </cfRule>
  </conditionalFormatting>
  <dataValidations count="2">
    <dataValidation type="list" allowBlank="1" showInputMessage="1" showErrorMessage="1" sqref="F5 F10:F14 F60 F16 F18" xr:uid="{BD64DA6D-BFE7-487D-9CC3-F228421459B5}">
      <formula1>sino</formula1>
    </dataValidation>
    <dataValidation type="list" allowBlank="1" showInputMessage="1" showErrorMessage="1" sqref="F32:F42 F26:F29 F45:F50 F53:F58 F20:F23" xr:uid="{3A79C775-A33A-4468-96D9-B40F359B0C59}">
      <formula1>MARCA</formula1>
    </dataValidation>
  </dataValidations>
  <printOptions horizontalCentered="1" verticalCentered="1"/>
  <pageMargins left="0.39370078740157483" right="0.39370078740157483" top="0.21" bottom="0.31496062992125984" header="0.15748031496062992" footer="0.19685039370078741"/>
  <pageSetup scale="57" orientation="portrait" r:id="rId1"/>
  <headerFooter scaleWithDoc="0">
    <oddHeader>&amp;C&amp;G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B1:L36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33" customWidth="1"/>
    <col min="2" max="2" width="4.109375" style="31" hidden="1" customWidth="1"/>
    <col min="3" max="3" width="55.77734375" style="33" customWidth="1"/>
    <col min="4" max="4" width="8.44140625" style="33" customWidth="1"/>
    <col min="5" max="6" width="15.77734375" style="33" customWidth="1"/>
    <col min="7" max="7" width="15.88671875" style="33" customWidth="1"/>
    <col min="8" max="11" width="11.44140625" style="33" customWidth="1"/>
    <col min="12" max="12" width="15.44140625" style="33" customWidth="1"/>
    <col min="13" max="16384" width="11.44140625" style="33"/>
  </cols>
  <sheetData>
    <row r="1" spans="2:12" ht="17.399999999999999" x14ac:dyDescent="0.3">
      <c r="C1" s="32" t="s">
        <v>750</v>
      </c>
      <c r="E1" s="32"/>
      <c r="H1" s="32"/>
      <c r="K1" s="34"/>
      <c r="L1" s="34"/>
    </row>
    <row r="2" spans="2:12" ht="17.399999999999999" x14ac:dyDescent="0.3">
      <c r="C2" s="32" t="s">
        <v>1500</v>
      </c>
      <c r="E2" s="35"/>
      <c r="F2" s="36"/>
      <c r="G2" s="37"/>
    </row>
    <row r="3" spans="2:12" ht="18" thickBot="1" x14ac:dyDescent="0.35">
      <c r="C3" s="38" t="s">
        <v>714</v>
      </c>
      <c r="E3" s="35"/>
      <c r="F3" s="36"/>
      <c r="G3" s="37"/>
    </row>
    <row r="4" spans="2:12" ht="28.8" thickTop="1" thickBot="1" x14ac:dyDescent="0.35">
      <c r="B4" s="31">
        <v>1</v>
      </c>
      <c r="C4" s="39"/>
      <c r="D4" s="40"/>
      <c r="E4" s="41" t="s">
        <v>136</v>
      </c>
      <c r="F4" s="42" t="s">
        <v>1498</v>
      </c>
    </row>
    <row r="5" spans="2:12" ht="21.6" customHeight="1" thickTop="1" x14ac:dyDescent="0.3">
      <c r="B5" s="31">
        <v>2</v>
      </c>
      <c r="C5" s="43" t="s">
        <v>759</v>
      </c>
      <c r="D5" s="43"/>
      <c r="E5" s="44">
        <f>+E6+E7</f>
        <v>0</v>
      </c>
      <c r="F5" s="45">
        <f>+F6+F7</f>
        <v>0</v>
      </c>
    </row>
    <row r="6" spans="2:12" ht="21.6" customHeight="1" x14ac:dyDescent="0.3">
      <c r="B6" s="31">
        <v>3</v>
      </c>
      <c r="C6" s="46" t="s">
        <v>777</v>
      </c>
      <c r="D6" s="47"/>
      <c r="E6" s="48"/>
      <c r="F6" s="49"/>
      <c r="G6" s="50" t="str">
        <f>IF(AND(OR(E6&gt;0),AND(F6="")),"¿Nada en buen estado?",IF(AND(OR(E6&gt;=0),AND(F6&gt;E6)),"Verifique la cantidad total",""))</f>
        <v/>
      </c>
    </row>
    <row r="7" spans="2:12" ht="21.6" customHeight="1" x14ac:dyDescent="0.3">
      <c r="B7" s="31">
        <v>4</v>
      </c>
      <c r="C7" s="51" t="s">
        <v>695</v>
      </c>
      <c r="D7" s="51"/>
      <c r="E7" s="52">
        <f>+E8+E9+E10</f>
        <v>0</v>
      </c>
      <c r="F7" s="53">
        <f>+F8+F9+F10</f>
        <v>0</v>
      </c>
    </row>
    <row r="8" spans="2:12" ht="21.6" customHeight="1" x14ac:dyDescent="0.3">
      <c r="B8" s="31">
        <v>5</v>
      </c>
      <c r="C8" s="54"/>
      <c r="D8" s="548"/>
      <c r="E8" s="55"/>
      <c r="F8" s="56"/>
      <c r="G8" s="50" t="str">
        <f>IF(AND(OR(E8&gt;0),AND(F8="")),"¿Nada en buen estado?",IF(AND(OR(E8&gt;=0),AND(F8&gt;E8)),"Verifique la cantidad total",""))</f>
        <v/>
      </c>
    </row>
    <row r="9" spans="2:12" ht="21.6" customHeight="1" x14ac:dyDescent="0.3">
      <c r="B9" s="31">
        <v>6</v>
      </c>
      <c r="C9" s="54"/>
      <c r="D9" s="548"/>
      <c r="E9" s="55"/>
      <c r="F9" s="56"/>
      <c r="G9" s="50" t="str">
        <f t="shared" ref="G9:G24" si="0">IF(AND(OR(E9&gt;0),AND(F9="")),"¿Nada en buen estado?",IF(AND(OR(E9&gt;=0),AND(F9&gt;E9)),"Verifique la cantidad total",""))</f>
        <v/>
      </c>
    </row>
    <row r="10" spans="2:12" ht="21.6" customHeight="1" x14ac:dyDescent="0.3">
      <c r="B10" s="31">
        <v>7</v>
      </c>
      <c r="C10" s="54"/>
      <c r="D10" s="548"/>
      <c r="E10" s="55"/>
      <c r="F10" s="56"/>
      <c r="G10" s="50" t="str">
        <f t="shared" si="0"/>
        <v/>
      </c>
    </row>
    <row r="11" spans="2:12" ht="21.6" customHeight="1" x14ac:dyDescent="0.3">
      <c r="B11" s="31">
        <v>8</v>
      </c>
      <c r="C11" s="57" t="s">
        <v>137</v>
      </c>
      <c r="D11" s="57"/>
      <c r="E11" s="55"/>
      <c r="F11" s="58"/>
      <c r="G11" s="50" t="str">
        <f t="shared" si="0"/>
        <v/>
      </c>
    </row>
    <row r="12" spans="2:12" ht="21.6" customHeight="1" x14ac:dyDescent="0.3">
      <c r="B12" s="31">
        <v>9</v>
      </c>
      <c r="C12" s="59" t="s">
        <v>103</v>
      </c>
      <c r="D12" s="59"/>
      <c r="E12" s="55"/>
      <c r="F12" s="58"/>
      <c r="G12" s="50" t="str">
        <f t="shared" si="0"/>
        <v/>
      </c>
    </row>
    <row r="13" spans="2:12" ht="21.6" customHeight="1" x14ac:dyDescent="0.3">
      <c r="B13" s="31">
        <v>10</v>
      </c>
      <c r="C13" s="59" t="s">
        <v>696</v>
      </c>
      <c r="D13" s="59"/>
      <c r="E13" s="55"/>
      <c r="F13" s="58"/>
      <c r="G13" s="50" t="str">
        <f t="shared" si="0"/>
        <v/>
      </c>
    </row>
    <row r="14" spans="2:12" ht="21.6" customHeight="1" x14ac:dyDescent="0.3">
      <c r="B14" s="31">
        <v>11</v>
      </c>
      <c r="C14" s="57" t="s">
        <v>745</v>
      </c>
      <c r="D14" s="57"/>
      <c r="E14" s="55"/>
      <c r="F14" s="58"/>
      <c r="G14" s="50" t="str">
        <f t="shared" si="0"/>
        <v/>
      </c>
    </row>
    <row r="15" spans="2:12" ht="21.6" customHeight="1" x14ac:dyDescent="0.3">
      <c r="B15" s="31">
        <v>12</v>
      </c>
      <c r="C15" s="59" t="s">
        <v>104</v>
      </c>
      <c r="D15" s="59"/>
      <c r="E15" s="55"/>
      <c r="F15" s="58"/>
      <c r="G15" s="50" t="str">
        <f t="shared" si="0"/>
        <v/>
      </c>
    </row>
    <row r="16" spans="2:12" ht="21.6" customHeight="1" x14ac:dyDescent="0.3">
      <c r="B16" s="31">
        <v>13</v>
      </c>
      <c r="C16" s="59" t="s">
        <v>117</v>
      </c>
      <c r="D16" s="59"/>
      <c r="E16" s="55"/>
      <c r="F16" s="58"/>
      <c r="G16" s="50" t="str">
        <f t="shared" si="0"/>
        <v/>
      </c>
    </row>
    <row r="17" spans="2:7" ht="21.6" customHeight="1" x14ac:dyDescent="0.3">
      <c r="B17" s="31">
        <v>14</v>
      </c>
      <c r="C17" s="57" t="s">
        <v>121</v>
      </c>
      <c r="D17" s="60" t="str">
        <f>IF(AND('CUADRO 8'!F10="Sí",OR(E17="",E17=0)),"**",IF(AND(E17&gt;0,OR('CUADRO 8'!F10="No",'CUADRO 8'!F10="")),"/**/",""))</f>
        <v/>
      </c>
      <c r="E17" s="55"/>
      <c r="F17" s="58"/>
      <c r="G17" s="50" t="str">
        <f t="shared" si="0"/>
        <v/>
      </c>
    </row>
    <row r="18" spans="2:7" ht="21.6" customHeight="1" x14ac:dyDescent="0.3">
      <c r="B18" s="31">
        <v>15</v>
      </c>
      <c r="C18" s="59" t="s">
        <v>124</v>
      </c>
      <c r="D18" s="59"/>
      <c r="E18" s="55"/>
      <c r="F18" s="58"/>
      <c r="G18" s="50" t="str">
        <f t="shared" si="0"/>
        <v/>
      </c>
    </row>
    <row r="19" spans="2:7" ht="21.6" customHeight="1" x14ac:dyDescent="0.3">
      <c r="B19" s="31">
        <v>16</v>
      </c>
      <c r="C19" s="59" t="s">
        <v>716</v>
      </c>
      <c r="D19" s="59"/>
      <c r="E19" s="55"/>
      <c r="F19" s="58"/>
      <c r="G19" s="50" t="str">
        <f t="shared" si="0"/>
        <v/>
      </c>
    </row>
    <row r="20" spans="2:7" ht="21.6" customHeight="1" x14ac:dyDescent="0.3">
      <c r="B20" s="31">
        <v>17</v>
      </c>
      <c r="C20" s="59" t="s">
        <v>122</v>
      </c>
      <c r="D20" s="59"/>
      <c r="E20" s="55"/>
      <c r="F20" s="58"/>
      <c r="G20" s="50" t="str">
        <f t="shared" si="0"/>
        <v/>
      </c>
    </row>
    <row r="21" spans="2:7" ht="21.6" customHeight="1" x14ac:dyDescent="0.3">
      <c r="B21" s="31">
        <v>18</v>
      </c>
      <c r="C21" s="59" t="s">
        <v>123</v>
      </c>
      <c r="D21" s="59"/>
      <c r="E21" s="55"/>
      <c r="F21" s="58"/>
      <c r="G21" s="50" t="str">
        <f t="shared" si="0"/>
        <v/>
      </c>
    </row>
    <row r="22" spans="2:7" ht="21.6" customHeight="1" x14ac:dyDescent="0.3">
      <c r="B22" s="31">
        <v>19</v>
      </c>
      <c r="C22" s="59" t="s">
        <v>700</v>
      </c>
      <c r="D22" s="59"/>
      <c r="E22" s="55"/>
      <c r="F22" s="58"/>
      <c r="G22" s="50" t="str">
        <f t="shared" si="0"/>
        <v/>
      </c>
    </row>
    <row r="23" spans="2:7" ht="21.6" customHeight="1" x14ac:dyDescent="0.3">
      <c r="B23" s="31">
        <v>20</v>
      </c>
      <c r="C23" s="61" t="s">
        <v>1499</v>
      </c>
      <c r="D23" s="62" t="str">
        <f>IF(AND('CUADRO 8'!F16="Sí",OR(E23="",E23=0)),"***",IF(AND(E23&gt;0,OR('CUADRO 8'!F16="No",'CUADRO 8'!F16="")),"++",""))</f>
        <v/>
      </c>
      <c r="E23" s="63"/>
      <c r="F23" s="64"/>
      <c r="G23" s="50" t="str">
        <f t="shared" si="0"/>
        <v/>
      </c>
    </row>
    <row r="24" spans="2:7" ht="21.6" customHeight="1" thickBot="1" x14ac:dyDescent="0.35">
      <c r="B24" s="31">
        <v>21</v>
      </c>
      <c r="C24" s="65" t="s">
        <v>761</v>
      </c>
      <c r="D24" s="65"/>
      <c r="E24" s="66"/>
      <c r="F24" s="67"/>
      <c r="G24" s="50" t="str">
        <f t="shared" si="0"/>
        <v/>
      </c>
    </row>
    <row r="25" spans="2:7" ht="17.399999999999999" customHeight="1" thickTop="1" x14ac:dyDescent="0.3">
      <c r="C25" s="68" t="str">
        <f>IF(D17="**","** En el Cuadro 8 indicó que se cuenta con Servicio de Biblioteca, pero no indica espacio físico en este cuadro.","")</f>
        <v/>
      </c>
      <c r="E25" s="69"/>
      <c r="F25" s="70"/>
      <c r="G25" s="71"/>
    </row>
    <row r="26" spans="2:7" ht="17.399999999999999" customHeight="1" x14ac:dyDescent="0.3">
      <c r="C26" s="68" t="str">
        <f>IF(D17="/**/","/**/ Indicó espacio físico para Biblioteca, pero no indica Servicio de biblioteca en el Cuadro 8.","")</f>
        <v/>
      </c>
      <c r="E26" s="69"/>
      <c r="F26" s="70"/>
      <c r="G26" s="71"/>
    </row>
    <row r="27" spans="2:7" ht="17.399999999999999" customHeight="1" x14ac:dyDescent="0.3">
      <c r="C27" s="68" t="str">
        <f>IF(D23="***","*** Indicó que cuentan con Sala de Lactancia en el Cuadro 8, pero no indica espacio físico.",(IF(D23="++","++ Indicó datos en espacio físico, pero en el Cuadro 8, seleccionó la opción No o la dejó en blanco.","")))</f>
        <v/>
      </c>
    </row>
    <row r="29" spans="2:7" ht="15.6" x14ac:dyDescent="0.3">
      <c r="B29" s="72"/>
      <c r="C29" s="73" t="s">
        <v>118</v>
      </c>
    </row>
    <row r="30" spans="2:7" x14ac:dyDescent="0.3">
      <c r="B30" s="31">
        <v>22</v>
      </c>
      <c r="C30" s="629"/>
      <c r="D30" s="641"/>
      <c r="E30" s="641"/>
      <c r="F30" s="630"/>
    </row>
    <row r="31" spans="2:7" x14ac:dyDescent="0.3">
      <c r="C31" s="631"/>
      <c r="D31" s="642"/>
      <c r="E31" s="642"/>
      <c r="F31" s="632"/>
    </row>
    <row r="32" spans="2:7" x14ac:dyDescent="0.3">
      <c r="C32" s="631"/>
      <c r="D32" s="642"/>
      <c r="E32" s="642"/>
      <c r="F32" s="632"/>
    </row>
    <row r="33" spans="3:6" x14ac:dyDescent="0.3">
      <c r="C33" s="631"/>
      <c r="D33" s="642"/>
      <c r="E33" s="642"/>
      <c r="F33" s="632"/>
    </row>
    <row r="34" spans="3:6" x14ac:dyDescent="0.3">
      <c r="C34" s="631"/>
      <c r="D34" s="642"/>
      <c r="E34" s="642"/>
      <c r="F34" s="632"/>
    </row>
    <row r="35" spans="3:6" x14ac:dyDescent="0.3">
      <c r="C35" s="631"/>
      <c r="D35" s="642"/>
      <c r="E35" s="642"/>
      <c r="F35" s="632"/>
    </row>
    <row r="36" spans="3:6" x14ac:dyDescent="0.3">
      <c r="C36" s="633"/>
      <c r="D36" s="643"/>
      <c r="E36" s="643"/>
      <c r="F36" s="634"/>
    </row>
  </sheetData>
  <sheetProtection algorithmName="SHA-512" hashValue="xSxTw30JHMWg/mNrVTNvEdyCH1cCLWVvz97Chf6IHL7QRKGidSj92UBFmnzSyWBhzt0SJrFXeutIWnPtxLdmOQ==" saltValue="ntTWPmxlN3blTKQFLz5odw==" spinCount="100000" sheet="1" objects="1" scenarios="1"/>
  <mergeCells count="1">
    <mergeCell ref="C30:F36"/>
  </mergeCells>
  <conditionalFormatting sqref="E5:F5">
    <cfRule type="cellIs" dxfId="4" priority="2" operator="equal">
      <formula>0</formula>
    </cfRule>
  </conditionalFormatting>
  <conditionalFormatting sqref="E7:F7">
    <cfRule type="cellIs" dxfId="3" priority="3" operator="equal">
      <formula>0</formula>
    </cfRule>
  </conditionalFormatting>
  <conditionalFormatting sqref="G6 G8:G24">
    <cfRule type="cellIs" dxfId="2" priority="1" operator="equal">
      <formula>"Error!"</formula>
    </cfRule>
  </conditionalFormatting>
  <dataValidations disablePrompts="1" count="1">
    <dataValidation type="whole" operator="greaterThanOrEqual" allowBlank="1" showInputMessage="1" showErrorMessage="1" sqref="F25:G26 E5:F24" xr:uid="{40E6993B-4B0B-4064-9D1C-8001A8D84662}">
      <formula1>0</formula1>
    </dataValidation>
  </dataValidations>
  <printOptions horizontalCentered="1" verticalCentered="1"/>
  <pageMargins left="0.39370078740157483" right="0.39370078740157483" top="0.23" bottom="0.31496062992125984" header="0.15748031496062992" footer="0.19685039370078741"/>
  <pageSetup scale="81" orientation="landscape" r:id="rId1"/>
  <headerFooter scaleWithDoc="0">
    <oddHeader>&amp;C&amp;G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A7F7C-57DF-4388-B06A-5F8E262A6428}">
  <sheetPr codeName="Hoja5">
    <pageSetUpPr fitToPage="1"/>
  </sheetPr>
  <dimension ref="B1:G19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33" customWidth="1"/>
    <col min="2" max="2" width="4.6640625" style="74" hidden="1" customWidth="1"/>
    <col min="3" max="3" width="43.77734375" style="33" customWidth="1"/>
    <col min="4" max="7" width="15.6640625" style="33" customWidth="1"/>
    <col min="8" max="16384" width="11.44140625" style="33"/>
  </cols>
  <sheetData>
    <row r="1" spans="2:7" ht="17.399999999999999" x14ac:dyDescent="0.3">
      <c r="C1" s="32" t="s">
        <v>1451</v>
      </c>
      <c r="D1" s="32"/>
    </row>
    <row r="2" spans="2:7" ht="17.399999999999999" x14ac:dyDescent="0.3">
      <c r="C2" s="32" t="s">
        <v>1503</v>
      </c>
      <c r="D2" s="35"/>
      <c r="E2" s="35"/>
      <c r="F2" s="35"/>
      <c r="G2" s="98"/>
    </row>
    <row r="3" spans="2:7" ht="18" thickBot="1" x14ac:dyDescent="0.35">
      <c r="C3" s="38" t="s">
        <v>714</v>
      </c>
      <c r="D3" s="35"/>
      <c r="E3" s="35"/>
      <c r="F3" s="35"/>
      <c r="G3" s="98"/>
    </row>
    <row r="4" spans="2:7" ht="31.8" customHeight="1" thickTop="1" x14ac:dyDescent="0.3">
      <c r="B4" s="74">
        <f>+B2+1</f>
        <v>1</v>
      </c>
      <c r="C4" s="644" t="s">
        <v>116</v>
      </c>
      <c r="D4" s="646" t="s">
        <v>115</v>
      </c>
      <c r="E4" s="647"/>
      <c r="F4" s="648" t="s">
        <v>1501</v>
      </c>
      <c r="G4" s="590"/>
    </row>
    <row r="5" spans="2:7" ht="43.2" customHeight="1" thickBot="1" x14ac:dyDescent="0.35">
      <c r="B5" s="74">
        <f t="shared" ref="B5:B9" si="0">+B4+1</f>
        <v>2</v>
      </c>
      <c r="C5" s="645"/>
      <c r="D5" s="100" t="s">
        <v>1502</v>
      </c>
      <c r="E5" s="101" t="s">
        <v>110</v>
      </c>
      <c r="F5" s="102" t="s">
        <v>1502</v>
      </c>
      <c r="G5" s="103" t="s">
        <v>110</v>
      </c>
    </row>
    <row r="6" spans="2:7" ht="25.2" customHeight="1" thickTop="1" x14ac:dyDescent="0.3">
      <c r="B6" s="74">
        <f t="shared" si="0"/>
        <v>3</v>
      </c>
      <c r="C6" s="104" t="s">
        <v>111</v>
      </c>
      <c r="D6" s="105">
        <f>SUM(D7:D9)</f>
        <v>0</v>
      </c>
      <c r="E6" s="106">
        <f>SUM(E7:E9)</f>
        <v>0</v>
      </c>
      <c r="F6" s="107">
        <f>SUM(F7:F9)</f>
        <v>0</v>
      </c>
      <c r="G6" s="108">
        <f>SUM(G7:G9)</f>
        <v>0</v>
      </c>
    </row>
    <row r="7" spans="2:7" ht="25.2" customHeight="1" x14ac:dyDescent="0.3">
      <c r="B7" s="74">
        <f t="shared" si="0"/>
        <v>4</v>
      </c>
      <c r="C7" s="109" t="s">
        <v>112</v>
      </c>
      <c r="D7" s="110"/>
      <c r="E7" s="111"/>
      <c r="F7" s="112"/>
      <c r="G7" s="113"/>
    </row>
    <row r="8" spans="2:7" ht="25.2" customHeight="1" x14ac:dyDescent="0.3">
      <c r="B8" s="74">
        <f t="shared" si="0"/>
        <v>5</v>
      </c>
      <c r="C8" s="109" t="s">
        <v>113</v>
      </c>
      <c r="D8" s="110"/>
      <c r="E8" s="111"/>
      <c r="F8" s="112"/>
      <c r="G8" s="113"/>
    </row>
    <row r="9" spans="2:7" ht="25.2" customHeight="1" thickBot="1" x14ac:dyDescent="0.35">
      <c r="B9" s="74">
        <f t="shared" si="0"/>
        <v>6</v>
      </c>
      <c r="C9" s="114" t="s">
        <v>114</v>
      </c>
      <c r="D9" s="115"/>
      <c r="E9" s="116"/>
      <c r="F9" s="117"/>
      <c r="G9" s="118"/>
    </row>
    <row r="10" spans="2:7" ht="14.4" thickTop="1" x14ac:dyDescent="0.3"/>
    <row r="12" spans="2:7" ht="15.6" x14ac:dyDescent="0.3">
      <c r="C12" s="73" t="s">
        <v>118</v>
      </c>
    </row>
    <row r="13" spans="2:7" x14ac:dyDescent="0.3">
      <c r="B13" s="74">
        <v>7</v>
      </c>
      <c r="C13" s="629"/>
      <c r="D13" s="641"/>
      <c r="E13" s="641"/>
      <c r="F13" s="641"/>
      <c r="G13" s="630"/>
    </row>
    <row r="14" spans="2:7" x14ac:dyDescent="0.3">
      <c r="C14" s="631"/>
      <c r="D14" s="642"/>
      <c r="E14" s="642"/>
      <c r="F14" s="642"/>
      <c r="G14" s="632"/>
    </row>
    <row r="15" spans="2:7" x14ac:dyDescent="0.3">
      <c r="C15" s="631"/>
      <c r="D15" s="642"/>
      <c r="E15" s="642"/>
      <c r="F15" s="642"/>
      <c r="G15" s="632"/>
    </row>
    <row r="16" spans="2:7" x14ac:dyDescent="0.3">
      <c r="C16" s="631"/>
      <c r="D16" s="642"/>
      <c r="E16" s="642"/>
      <c r="F16" s="642"/>
      <c r="G16" s="632"/>
    </row>
    <row r="17" spans="3:7" x14ac:dyDescent="0.3">
      <c r="C17" s="631"/>
      <c r="D17" s="642"/>
      <c r="E17" s="642"/>
      <c r="F17" s="642"/>
      <c r="G17" s="632"/>
    </row>
    <row r="18" spans="3:7" x14ac:dyDescent="0.3">
      <c r="C18" s="631"/>
      <c r="D18" s="642"/>
      <c r="E18" s="642"/>
      <c r="F18" s="642"/>
      <c r="G18" s="632"/>
    </row>
    <row r="19" spans="3:7" x14ac:dyDescent="0.3">
      <c r="C19" s="633"/>
      <c r="D19" s="643"/>
      <c r="E19" s="643"/>
      <c r="F19" s="643"/>
      <c r="G19" s="634"/>
    </row>
  </sheetData>
  <sheetProtection algorithmName="SHA-512" hashValue="WElTna7GFRk88JIOzoEOoOByi5DRo5208sUU+413HZaAXHR97l4ITSMBH+lP5Qh3/TQyyq0dkTF1+FLeIqN9yA==" saltValue="K5krrSU+GMmHQqXZWG8a3g==" spinCount="100000" sheet="1" objects="1" scenarios="1"/>
  <mergeCells count="4">
    <mergeCell ref="C4:C5"/>
    <mergeCell ref="D4:E4"/>
    <mergeCell ref="F4:G4"/>
    <mergeCell ref="C13:G19"/>
  </mergeCells>
  <conditionalFormatting sqref="D6:G6">
    <cfRule type="cellIs" dxfId="1" priority="1" operator="equal">
      <formula>0</formula>
    </cfRule>
  </conditionalFormatting>
  <dataValidations count="1">
    <dataValidation type="whole" operator="greaterThanOrEqual" allowBlank="1" showInputMessage="1" showErrorMessage="1" sqref="D6:G9" xr:uid="{FDC10409-F412-4559-86A6-E70F27568283}">
      <formula1>0</formula1>
    </dataValidation>
  </dataValidations>
  <printOptions horizontalCentered="1" verticalCentered="1"/>
  <pageMargins left="0.39370078740157483" right="0.39370078740157483" top="0.34" bottom="1.57" header="0.15748031496062992" footer="0.19685039370078741"/>
  <pageSetup orientation="landscape" r:id="rId1"/>
  <headerFooter scaleWithDoc="0">
    <oddHeader>&amp;C&amp;G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D486-A1CE-4AF8-BF06-C3B31E74D781}">
  <sheetPr codeName="Hoja17">
    <pageSetUpPr fitToPage="1"/>
  </sheetPr>
  <dimension ref="B1:M18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33" customWidth="1"/>
    <col min="2" max="2" width="3.21875" style="74" hidden="1" customWidth="1"/>
    <col min="3" max="3" width="45.33203125" style="33" customWidth="1"/>
    <col min="4" max="11" width="13" style="33" customWidth="1"/>
    <col min="12" max="12" width="29.88671875" style="76" customWidth="1"/>
    <col min="13" max="16384" width="11.44140625" style="33"/>
  </cols>
  <sheetData>
    <row r="1" spans="2:13" ht="17.399999999999999" x14ac:dyDescent="0.3">
      <c r="C1" s="32" t="s">
        <v>1497</v>
      </c>
      <c r="D1" s="32"/>
      <c r="H1" s="32"/>
      <c r="K1" s="34"/>
      <c r="L1" s="34"/>
    </row>
    <row r="2" spans="2:13" ht="23.25" customHeight="1" x14ac:dyDescent="0.3">
      <c r="C2" s="32" t="s">
        <v>1504</v>
      </c>
      <c r="D2" s="75"/>
      <c r="H2" s="75"/>
      <c r="I2" s="75"/>
    </row>
    <row r="3" spans="2:13" ht="23.25" customHeight="1" thickBot="1" x14ac:dyDescent="0.35">
      <c r="C3" s="38" t="s">
        <v>714</v>
      </c>
      <c r="D3" s="75"/>
      <c r="H3" s="75"/>
      <c r="I3" s="75"/>
    </row>
    <row r="4" spans="2:13" ht="25.8" customHeight="1" thickTop="1" x14ac:dyDescent="0.3">
      <c r="B4" s="74">
        <v>1</v>
      </c>
      <c r="C4" s="542"/>
      <c r="D4" s="650" t="s">
        <v>0</v>
      </c>
      <c r="E4" s="651"/>
      <c r="F4" s="652" t="s">
        <v>764</v>
      </c>
      <c r="G4" s="653"/>
      <c r="H4" s="654" t="s">
        <v>765</v>
      </c>
      <c r="I4" s="651"/>
      <c r="J4" s="654" t="s">
        <v>766</v>
      </c>
      <c r="K4" s="653"/>
    </row>
    <row r="5" spans="2:13" ht="29.4" customHeight="1" thickBot="1" x14ac:dyDescent="0.35">
      <c r="B5" s="74">
        <v>2</v>
      </c>
      <c r="C5" s="543"/>
      <c r="D5" s="77" t="s">
        <v>0</v>
      </c>
      <c r="E5" s="78" t="s">
        <v>1498</v>
      </c>
      <c r="F5" s="79" t="s">
        <v>0</v>
      </c>
      <c r="G5" s="78" t="s">
        <v>1498</v>
      </c>
      <c r="H5" s="80" t="s">
        <v>0</v>
      </c>
      <c r="I5" s="78" t="s">
        <v>1498</v>
      </c>
      <c r="J5" s="80" t="s">
        <v>0</v>
      </c>
      <c r="K5" s="81" t="s">
        <v>1498</v>
      </c>
    </row>
    <row r="6" spans="2:13" ht="23.4" customHeight="1" thickTop="1" x14ac:dyDescent="0.3">
      <c r="B6" s="74">
        <v>3</v>
      </c>
      <c r="C6" s="82" t="s">
        <v>763</v>
      </c>
      <c r="D6" s="83">
        <f>+F6+H6+J6</f>
        <v>0</v>
      </c>
      <c r="E6" s="84">
        <f>+G6+I6+K6</f>
        <v>0</v>
      </c>
      <c r="F6" s="85"/>
      <c r="G6" s="86"/>
      <c r="H6" s="87"/>
      <c r="I6" s="88"/>
      <c r="J6" s="87"/>
      <c r="K6" s="86"/>
      <c r="L6" s="649" t="str">
        <f>IF(AND(D6&gt;0,E6=0),"¿Nada en buen estado?",IF(OR(G6&gt;F6,I6&gt;H6,K6&gt;J6),"Verifique la cantidad total, se indicó más cantidad en buen estado",""))</f>
        <v/>
      </c>
      <c r="M6" s="649"/>
    </row>
    <row r="7" spans="2:13" ht="23.4" customHeight="1" x14ac:dyDescent="0.3">
      <c r="B7" s="74">
        <v>4</v>
      </c>
      <c r="C7" s="89" t="s">
        <v>106</v>
      </c>
      <c r="D7" s="90">
        <f t="shared" ref="D7:E10" si="0">+F7+H7+J7</f>
        <v>0</v>
      </c>
      <c r="E7" s="91">
        <f t="shared" si="0"/>
        <v>0</v>
      </c>
      <c r="F7" s="92"/>
      <c r="G7" s="93"/>
      <c r="H7" s="94"/>
      <c r="I7" s="95"/>
      <c r="J7" s="94"/>
      <c r="K7" s="93"/>
      <c r="L7" s="649" t="str">
        <f>IF(AND(D7&gt;0,E7=0),"¿Nada en buen estado?",IF(OR(G7&gt;F7,I7&gt;H7,K7&gt;J7),"Verifique la cantidad total, se indicó más cantidad en buen estado",""))</f>
        <v/>
      </c>
      <c r="M7" s="649"/>
    </row>
    <row r="8" spans="2:13" ht="23.4" customHeight="1" x14ac:dyDescent="0.3">
      <c r="B8" s="74">
        <v>5</v>
      </c>
      <c r="C8" s="89" t="s">
        <v>105</v>
      </c>
      <c r="D8" s="90">
        <f t="shared" si="0"/>
        <v>0</v>
      </c>
      <c r="E8" s="91">
        <f t="shared" si="0"/>
        <v>0</v>
      </c>
      <c r="F8" s="92"/>
      <c r="G8" s="93"/>
      <c r="H8" s="94"/>
      <c r="I8" s="95"/>
      <c r="J8" s="94"/>
      <c r="K8" s="93"/>
      <c r="L8" s="649" t="str">
        <f t="shared" ref="L8:L11" si="1">IF(AND(D8&gt;0,E8=0),"¿Nada en buen estado?",IF(OR(G8&gt;F8,I8&gt;H8,K8&gt;J8),"Verifique la cantidad total, se indicó más cantidad en buen estado",""))</f>
        <v/>
      </c>
      <c r="M8" s="649"/>
    </row>
    <row r="9" spans="2:13" ht="23.4" customHeight="1" x14ac:dyDescent="0.3">
      <c r="B9" s="74">
        <v>6</v>
      </c>
      <c r="C9" s="89" t="s">
        <v>780</v>
      </c>
      <c r="D9" s="90">
        <f t="shared" si="0"/>
        <v>0</v>
      </c>
      <c r="E9" s="91">
        <f t="shared" si="0"/>
        <v>0</v>
      </c>
      <c r="F9" s="92"/>
      <c r="G9" s="93"/>
      <c r="H9" s="94"/>
      <c r="I9" s="95"/>
      <c r="J9" s="94"/>
      <c r="K9" s="93"/>
      <c r="L9" s="649" t="str">
        <f t="shared" si="1"/>
        <v/>
      </c>
      <c r="M9" s="649"/>
    </row>
    <row r="10" spans="2:13" ht="23.4" customHeight="1" x14ac:dyDescent="0.3">
      <c r="B10" s="74">
        <v>7</v>
      </c>
      <c r="C10" s="544" t="s">
        <v>782</v>
      </c>
      <c r="D10" s="545">
        <f t="shared" si="0"/>
        <v>0</v>
      </c>
      <c r="E10" s="546">
        <f t="shared" si="0"/>
        <v>0</v>
      </c>
      <c r="F10" s="94"/>
      <c r="G10" s="93"/>
      <c r="H10" s="94"/>
      <c r="I10" s="95"/>
      <c r="J10" s="94"/>
      <c r="K10" s="93"/>
      <c r="L10" s="649" t="str">
        <f t="shared" si="1"/>
        <v/>
      </c>
      <c r="M10" s="649"/>
    </row>
    <row r="11" spans="2:13" ht="23.4" customHeight="1" thickBot="1" x14ac:dyDescent="0.35">
      <c r="B11" s="74">
        <v>8</v>
      </c>
      <c r="C11" s="96" t="s">
        <v>786</v>
      </c>
      <c r="D11" s="547"/>
      <c r="E11" s="97"/>
      <c r="F11" s="662"/>
      <c r="G11" s="662"/>
      <c r="H11" s="662"/>
      <c r="I11" s="662"/>
      <c r="J11" s="662"/>
      <c r="K11" s="662"/>
      <c r="L11" s="649" t="str">
        <f t="shared" si="1"/>
        <v/>
      </c>
      <c r="M11" s="649"/>
    </row>
    <row r="12" spans="2:13" ht="21" customHeight="1" thickTop="1" x14ac:dyDescent="0.3"/>
    <row r="13" spans="2:13" ht="15.6" x14ac:dyDescent="0.3">
      <c r="C13" s="73" t="s">
        <v>118</v>
      </c>
    </row>
    <row r="14" spans="2:13" ht="20.399999999999999" customHeight="1" x14ac:dyDescent="0.3">
      <c r="B14" s="74">
        <v>9</v>
      </c>
      <c r="C14" s="629"/>
      <c r="D14" s="641"/>
      <c r="E14" s="641"/>
      <c r="F14" s="641"/>
      <c r="G14" s="641"/>
      <c r="H14" s="641"/>
      <c r="I14" s="641"/>
      <c r="J14" s="655"/>
      <c r="K14" s="656"/>
    </row>
    <row r="15" spans="2:13" ht="20.399999999999999" customHeight="1" x14ac:dyDescent="0.3">
      <c r="C15" s="631"/>
      <c r="D15" s="642"/>
      <c r="E15" s="642"/>
      <c r="F15" s="642"/>
      <c r="G15" s="642"/>
      <c r="H15" s="642"/>
      <c r="I15" s="642"/>
      <c r="J15" s="657"/>
      <c r="K15" s="658"/>
    </row>
    <row r="16" spans="2:13" ht="20.399999999999999" customHeight="1" x14ac:dyDescent="0.3">
      <c r="C16" s="631"/>
      <c r="D16" s="642"/>
      <c r="E16" s="642"/>
      <c r="F16" s="642"/>
      <c r="G16" s="642"/>
      <c r="H16" s="642"/>
      <c r="I16" s="642"/>
      <c r="J16" s="657"/>
      <c r="K16" s="658"/>
    </row>
    <row r="17" spans="3:11" ht="20.399999999999999" customHeight="1" x14ac:dyDescent="0.3">
      <c r="C17" s="631"/>
      <c r="D17" s="642"/>
      <c r="E17" s="642"/>
      <c r="F17" s="642"/>
      <c r="G17" s="642"/>
      <c r="H17" s="642"/>
      <c r="I17" s="642"/>
      <c r="J17" s="657"/>
      <c r="K17" s="658"/>
    </row>
    <row r="18" spans="3:11" ht="20.399999999999999" customHeight="1" x14ac:dyDescent="0.3">
      <c r="C18" s="659"/>
      <c r="D18" s="660"/>
      <c r="E18" s="660"/>
      <c r="F18" s="660"/>
      <c r="G18" s="660"/>
      <c r="H18" s="660"/>
      <c r="I18" s="660"/>
      <c r="J18" s="660"/>
      <c r="K18" s="661"/>
    </row>
  </sheetData>
  <sheetProtection algorithmName="SHA-512" hashValue="fMOlEthG4sPbEeuoTMRg4zJNqPnuQEQMcTW8O/zj1edd1UxQW3M5ChA23DFaDGiB+Lkxp422iBjMBxy8Lk044g==" saltValue="bsZf0tXNoe1jqtUWaohC2w==" spinCount="100000" sheet="1" objects="1" scenarios="1"/>
  <mergeCells count="12">
    <mergeCell ref="D4:E4"/>
    <mergeCell ref="F4:G4"/>
    <mergeCell ref="H4:I4"/>
    <mergeCell ref="J4:K4"/>
    <mergeCell ref="C14:K18"/>
    <mergeCell ref="F11:K11"/>
    <mergeCell ref="L11:M11"/>
    <mergeCell ref="L6:M6"/>
    <mergeCell ref="L7:M7"/>
    <mergeCell ref="L8:M8"/>
    <mergeCell ref="L9:M9"/>
    <mergeCell ref="L10:M10"/>
  </mergeCells>
  <conditionalFormatting sqref="D6:E11 L6:L11">
    <cfRule type="cellIs" dxfId="0" priority="1" operator="equal">
      <formula>0</formula>
    </cfRule>
  </conditionalFormatting>
  <dataValidations count="2">
    <dataValidation type="whole" operator="greaterThanOrEqual" allowBlank="1" showInputMessage="1" showErrorMessage="1" sqref="J22:J24 J26:J28 J18:J20 J9:J11 J14:J16 K8:L28" xr:uid="{AA3A9686-33FC-4E30-9B42-46C48AD59585}">
      <formula1>0</formula1>
    </dataValidation>
    <dataValidation type="list" allowBlank="1" showInputMessage="1" showErrorMessage="1" sqref="D12:D22 D6:D9 D25:D30 D33:D38" xr:uid="{659335FA-951E-4026-ACE1-BA36309236E2}">
      <formula1>MARCA</formula1>
    </dataValidation>
  </dataValidations>
  <printOptions horizontalCentered="1" verticalCentered="1"/>
  <pageMargins left="0.39370078740157483" right="0.39370078740157483" top="0.28000000000000003" bottom="2.25" header="0.15748031496062992" footer="0.19685039370078741"/>
  <pageSetup scale="72" orientation="landscape" r:id="rId1"/>
  <headerFooter scaleWithDoc="0">
    <oddHeader>&amp;C&amp;G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/>
  <dimension ref="A1:K32"/>
  <sheetViews>
    <sheetView topLeftCell="B1" zoomScale="90" zoomScaleNormal="90" workbookViewId="0">
      <pane ySplit="2" topLeftCell="A3" activePane="bottomLeft" state="frozen"/>
      <selection sqref="A1:XFD1048576"/>
      <selection pane="bottomLeft" activeCell="C13" sqref="C13"/>
    </sheetView>
  </sheetViews>
  <sheetFormatPr baseColWidth="10" defaultRowHeight="14.4" x14ac:dyDescent="0.3"/>
  <cols>
    <col min="1" max="1" width="11.5546875" style="4"/>
    <col min="2" max="3" width="10.5546875" style="4" bestFit="1" customWidth="1"/>
    <col min="4" max="4" width="10.33203125" style="4" bestFit="1" customWidth="1"/>
    <col min="5" max="5" width="31.109375" style="4" bestFit="1" customWidth="1"/>
    <col min="6" max="6" width="15.33203125" style="4" customWidth="1"/>
    <col min="7" max="7" width="11.5546875" style="4"/>
    <col min="8" max="8" width="47.88671875" style="4" bestFit="1" customWidth="1"/>
    <col min="9" max="9" width="5" style="4" bestFit="1" customWidth="1"/>
    <col min="10" max="11" width="11.44140625" style="4"/>
    <col min="12" max="16384" width="11.5546875" style="4"/>
  </cols>
  <sheetData>
    <row r="1" spans="1:11" s="1" customFormat="1" x14ac:dyDescent="0.3">
      <c r="B1" s="1">
        <v>3</v>
      </c>
      <c r="C1" s="1">
        <v>3</v>
      </c>
      <c r="D1" s="1">
        <v>1</v>
      </c>
      <c r="E1" s="1">
        <v>2</v>
      </c>
      <c r="F1" s="1">
        <v>11</v>
      </c>
    </row>
    <row r="2" spans="1:11" x14ac:dyDescent="0.3">
      <c r="B2" s="2" t="s">
        <v>163</v>
      </c>
      <c r="C2" s="2" t="s">
        <v>163</v>
      </c>
      <c r="D2" s="2" t="s">
        <v>170</v>
      </c>
      <c r="E2" s="2" t="s">
        <v>162</v>
      </c>
      <c r="F2" s="2" t="s">
        <v>171</v>
      </c>
    </row>
    <row r="3" spans="1:11" x14ac:dyDescent="0.3">
      <c r="A3" s="4" t="s">
        <v>203</v>
      </c>
      <c r="B3" s="20" t="s">
        <v>1246</v>
      </c>
      <c r="C3" s="21" t="str">
        <f t="shared" ref="C3:C14" si="0">CONCATENATE(A3,B3)</f>
        <v>_4826</v>
      </c>
      <c r="D3" s="20" t="s">
        <v>196</v>
      </c>
      <c r="E3" s="22" t="s">
        <v>1247</v>
      </c>
      <c r="F3" s="6" t="s">
        <v>188</v>
      </c>
      <c r="K3" s="6"/>
    </row>
    <row r="4" spans="1:11" x14ac:dyDescent="0.3">
      <c r="A4" s="4" t="s">
        <v>203</v>
      </c>
      <c r="B4" s="20" t="s">
        <v>1248</v>
      </c>
      <c r="C4" s="21" t="str">
        <f t="shared" si="0"/>
        <v>_4830</v>
      </c>
      <c r="D4" s="20" t="s">
        <v>728</v>
      </c>
      <c r="E4" s="22" t="s">
        <v>1249</v>
      </c>
      <c r="F4" s="6" t="s">
        <v>188</v>
      </c>
      <c r="K4" s="6"/>
    </row>
    <row r="5" spans="1:11" x14ac:dyDescent="0.3">
      <c r="A5" s="4" t="s">
        <v>203</v>
      </c>
      <c r="B5" s="20" t="s">
        <v>1252</v>
      </c>
      <c r="C5" s="21" t="str">
        <f t="shared" si="0"/>
        <v>_4845</v>
      </c>
      <c r="D5" s="20" t="s">
        <v>729</v>
      </c>
      <c r="E5" s="20" t="s">
        <v>1253</v>
      </c>
      <c r="F5" s="6" t="s">
        <v>188</v>
      </c>
      <c r="K5" s="6"/>
    </row>
    <row r="6" spans="1:11" x14ac:dyDescent="0.3">
      <c r="A6" s="4" t="s">
        <v>203</v>
      </c>
      <c r="B6" s="20" t="s">
        <v>1254</v>
      </c>
      <c r="C6" s="21" t="str">
        <f t="shared" si="0"/>
        <v>_4847</v>
      </c>
      <c r="D6" s="20" t="s">
        <v>724</v>
      </c>
      <c r="E6" s="22" t="s">
        <v>1255</v>
      </c>
      <c r="F6" s="6" t="s">
        <v>188</v>
      </c>
      <c r="K6" s="6"/>
    </row>
    <row r="7" spans="1:11" x14ac:dyDescent="0.3">
      <c r="A7" s="4" t="s">
        <v>203</v>
      </c>
      <c r="B7" s="20" t="s">
        <v>1256</v>
      </c>
      <c r="C7" s="21" t="str">
        <f t="shared" si="0"/>
        <v>_4856</v>
      </c>
      <c r="D7" s="20" t="s">
        <v>720</v>
      </c>
      <c r="E7" s="23" t="s">
        <v>1257</v>
      </c>
      <c r="F7" s="6" t="s">
        <v>188</v>
      </c>
      <c r="K7" s="6"/>
    </row>
    <row r="8" spans="1:11" x14ac:dyDescent="0.3">
      <c r="A8" s="4" t="s">
        <v>203</v>
      </c>
      <c r="B8" s="20" t="s">
        <v>1258</v>
      </c>
      <c r="C8" s="21" t="str">
        <f t="shared" si="0"/>
        <v>_4863</v>
      </c>
      <c r="D8" s="20" t="s">
        <v>1260</v>
      </c>
      <c r="E8" s="24" t="s">
        <v>1259</v>
      </c>
      <c r="F8" s="6" t="s">
        <v>188</v>
      </c>
      <c r="K8" s="6"/>
    </row>
    <row r="9" spans="1:11" x14ac:dyDescent="0.3">
      <c r="A9" s="4" t="s">
        <v>203</v>
      </c>
      <c r="B9" s="20" t="s">
        <v>1264</v>
      </c>
      <c r="C9" s="21" t="str">
        <f t="shared" si="0"/>
        <v>_4864</v>
      </c>
      <c r="D9" s="25" t="s">
        <v>721</v>
      </c>
      <c r="E9" s="22" t="s">
        <v>1265</v>
      </c>
      <c r="F9" s="6" t="s">
        <v>188</v>
      </c>
      <c r="K9" s="6"/>
    </row>
    <row r="10" spans="1:11" x14ac:dyDescent="0.3">
      <c r="A10" s="4" t="s">
        <v>203</v>
      </c>
      <c r="B10" s="20" t="s">
        <v>1268</v>
      </c>
      <c r="C10" s="21" t="str">
        <f t="shared" si="0"/>
        <v>_4866</v>
      </c>
      <c r="D10" s="20" t="s">
        <v>722</v>
      </c>
      <c r="E10" s="22" t="s">
        <v>1269</v>
      </c>
      <c r="F10" s="6" t="s">
        <v>188</v>
      </c>
      <c r="H10" s="6" t="s">
        <v>1250</v>
      </c>
      <c r="K10" s="6"/>
    </row>
    <row r="11" spans="1:11" x14ac:dyDescent="0.3">
      <c r="A11" s="4" t="s">
        <v>203</v>
      </c>
      <c r="B11" s="20" t="s">
        <v>1271</v>
      </c>
      <c r="C11" s="21" t="str">
        <f t="shared" si="0"/>
        <v>_4870</v>
      </c>
      <c r="D11" s="20" t="s">
        <v>725</v>
      </c>
      <c r="E11" s="22" t="s">
        <v>1272</v>
      </c>
      <c r="F11" s="6" t="s">
        <v>188</v>
      </c>
      <c r="H11" s="6" t="s">
        <v>1251</v>
      </c>
      <c r="K11" s="6"/>
    </row>
    <row r="12" spans="1:11" x14ac:dyDescent="0.3">
      <c r="A12" s="4" t="s">
        <v>203</v>
      </c>
      <c r="B12" s="20" t="s">
        <v>1275</v>
      </c>
      <c r="C12" s="21" t="str">
        <f t="shared" si="0"/>
        <v>_4876</v>
      </c>
      <c r="D12" s="20" t="s">
        <v>754</v>
      </c>
      <c r="E12" s="22" t="s">
        <v>1276</v>
      </c>
      <c r="F12" s="6" t="s">
        <v>188</v>
      </c>
      <c r="H12" s="6" t="s">
        <v>1291</v>
      </c>
      <c r="K12" s="6"/>
    </row>
    <row r="13" spans="1:11" x14ac:dyDescent="0.3">
      <c r="A13" s="4" t="s">
        <v>203</v>
      </c>
      <c r="B13" s="20" t="s">
        <v>1280</v>
      </c>
      <c r="C13" s="21" t="str">
        <f t="shared" si="0"/>
        <v>_4879</v>
      </c>
      <c r="D13" s="20" t="s">
        <v>726</v>
      </c>
      <c r="E13" s="20" t="s">
        <v>1281</v>
      </c>
      <c r="F13" s="6" t="s">
        <v>188</v>
      </c>
      <c r="H13" s="6" t="s">
        <v>1288</v>
      </c>
      <c r="K13" s="6"/>
    </row>
    <row r="14" spans="1:11" x14ac:dyDescent="0.3">
      <c r="A14" s="4" t="s">
        <v>203</v>
      </c>
      <c r="B14" s="20" t="s">
        <v>1286</v>
      </c>
      <c r="C14" s="21" t="str">
        <f t="shared" si="0"/>
        <v>_4887</v>
      </c>
      <c r="D14" s="20" t="s">
        <v>727</v>
      </c>
      <c r="E14" s="22" t="s">
        <v>1287</v>
      </c>
      <c r="F14" s="6" t="s">
        <v>188</v>
      </c>
      <c r="H14" s="6" t="s">
        <v>1296</v>
      </c>
      <c r="K14" s="6"/>
    </row>
    <row r="15" spans="1:11" x14ac:dyDescent="0.3">
      <c r="H15" s="6" t="s">
        <v>1297</v>
      </c>
    </row>
    <row r="16" spans="1:11" x14ac:dyDescent="0.3">
      <c r="H16" s="6" t="s">
        <v>1302</v>
      </c>
    </row>
    <row r="17" spans="8:8" x14ac:dyDescent="0.3">
      <c r="H17" s="6" t="s">
        <v>1303</v>
      </c>
    </row>
    <row r="18" spans="8:8" x14ac:dyDescent="0.3">
      <c r="H18" s="6" t="s">
        <v>1304</v>
      </c>
    </row>
    <row r="19" spans="8:8" x14ac:dyDescent="0.3">
      <c r="H19" s="6" t="s">
        <v>1305</v>
      </c>
    </row>
    <row r="20" spans="8:8" x14ac:dyDescent="0.3">
      <c r="H20" s="6" t="s">
        <v>1270</v>
      </c>
    </row>
    <row r="21" spans="8:8" x14ac:dyDescent="0.3">
      <c r="H21" s="6" t="s">
        <v>1277</v>
      </c>
    </row>
    <row r="22" spans="8:8" x14ac:dyDescent="0.3">
      <c r="H22" s="6" t="s">
        <v>1278</v>
      </c>
    </row>
    <row r="23" spans="8:8" x14ac:dyDescent="0.3">
      <c r="H23" s="6" t="s">
        <v>1273</v>
      </c>
    </row>
    <row r="24" spans="8:8" x14ac:dyDescent="0.3">
      <c r="H24" s="26" t="s">
        <v>1274</v>
      </c>
    </row>
    <row r="25" spans="8:8" x14ac:dyDescent="0.3">
      <c r="H25" s="27" t="s">
        <v>1383</v>
      </c>
    </row>
    <row r="26" spans="8:8" x14ac:dyDescent="0.3">
      <c r="H26" s="6" t="s">
        <v>1294</v>
      </c>
    </row>
    <row r="27" spans="8:8" x14ac:dyDescent="0.3">
      <c r="H27" s="6" t="s">
        <v>1282</v>
      </c>
    </row>
    <row r="28" spans="8:8" x14ac:dyDescent="0.3">
      <c r="H28" s="6" t="s">
        <v>1284</v>
      </c>
    </row>
    <row r="29" spans="8:8" x14ac:dyDescent="0.3">
      <c r="H29" s="6" t="s">
        <v>1299</v>
      </c>
    </row>
    <row r="30" spans="8:8" x14ac:dyDescent="0.3">
      <c r="H30" s="6" t="s">
        <v>1300</v>
      </c>
    </row>
    <row r="31" spans="8:8" x14ac:dyDescent="0.3">
      <c r="H31" s="6" t="s">
        <v>1301</v>
      </c>
    </row>
    <row r="32" spans="8:8" x14ac:dyDescent="0.3">
      <c r="H32" s="6" t="s">
        <v>1266</v>
      </c>
    </row>
  </sheetData>
  <sheetProtection algorithmName="SHA-512" hashValue="K9vxQ+ghRxHrlQXi5gpNIIxwph5bxtLJCJ0Lg+qWO2eaK4b+gwHFUxzWZoxP/icek5UUmcgLbKqsehiIgSQjhQ==" saltValue="/vovcjCeMcWPnPq2be7Rkw==" spinCount="100000" sheet="1" objects="1" scenarios="1"/>
  <autoFilter ref="A2:K14" xr:uid="{00000000-0009-0000-0000-000001000000}"/>
  <sortState xmlns:xlrd2="http://schemas.microsoft.com/office/spreadsheetml/2017/richdata2" ref="H10:H32">
    <sortCondition ref="H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42"/>
  <sheetViews>
    <sheetView zoomScale="90" zoomScaleNormal="90" workbookViewId="0">
      <pane ySplit="1" topLeftCell="A5" activePane="bottomLeft" state="frozen"/>
      <selection sqref="A1:XFD1048576"/>
      <selection pane="bottomLeft" activeCell="C33" sqref="C33"/>
    </sheetView>
  </sheetViews>
  <sheetFormatPr baseColWidth="10" defaultRowHeight="14.4" x14ac:dyDescent="0.3"/>
  <cols>
    <col min="1" max="1" width="10.5546875" style="4" bestFit="1" customWidth="1"/>
    <col min="2" max="2" width="47.44140625" style="4" bestFit="1" customWidth="1"/>
    <col min="3" max="3" width="13.5546875" style="4" customWidth="1"/>
    <col min="4" max="4" width="7.5546875" style="4" customWidth="1"/>
    <col min="5" max="5" width="5" style="4" bestFit="1" customWidth="1"/>
    <col min="6" max="6" width="50" style="4" bestFit="1" customWidth="1"/>
    <col min="7" max="7" width="6.6640625" style="4" bestFit="1" customWidth="1"/>
    <col min="8" max="16384" width="11.5546875" style="4"/>
  </cols>
  <sheetData>
    <row r="1" spans="1:14" x14ac:dyDescent="0.3">
      <c r="A1" s="2" t="s">
        <v>163</v>
      </c>
      <c r="B1" s="2" t="s">
        <v>162</v>
      </c>
      <c r="C1" s="2" t="s">
        <v>170</v>
      </c>
    </row>
    <row r="2" spans="1:14" x14ac:dyDescent="0.3">
      <c r="A2" s="9" t="s">
        <v>1246</v>
      </c>
      <c r="B2" s="9" t="s">
        <v>1290</v>
      </c>
      <c r="C2" s="9" t="s">
        <v>196</v>
      </c>
      <c r="E2" s="6" t="s">
        <v>1246</v>
      </c>
      <c r="F2" s="6" t="s">
        <v>1290</v>
      </c>
      <c r="G2" s="6" t="s">
        <v>196</v>
      </c>
    </row>
    <row r="3" spans="1:14" x14ac:dyDescent="0.3">
      <c r="A3" s="6" t="s">
        <v>1248</v>
      </c>
      <c r="B3" s="6" t="s">
        <v>1249</v>
      </c>
      <c r="C3" s="6" t="s">
        <v>728</v>
      </c>
      <c r="E3" s="6" t="s">
        <v>1248</v>
      </c>
      <c r="F3" s="6" t="s">
        <v>1249</v>
      </c>
      <c r="G3" s="6" t="s">
        <v>728</v>
      </c>
    </row>
    <row r="4" spans="1:14" x14ac:dyDescent="0.3">
      <c r="A4" s="6" t="s">
        <v>1248</v>
      </c>
      <c r="B4" s="6" t="s">
        <v>1250</v>
      </c>
      <c r="C4" s="10" t="s">
        <v>680</v>
      </c>
      <c r="E4" s="6" t="s">
        <v>1248</v>
      </c>
      <c r="F4" s="6" t="s">
        <v>1250</v>
      </c>
      <c r="G4" s="6" t="s">
        <v>680</v>
      </c>
    </row>
    <row r="5" spans="1:14" x14ac:dyDescent="0.3">
      <c r="A5" s="11" t="s">
        <v>1248</v>
      </c>
      <c r="B5" s="11" t="s">
        <v>1251</v>
      </c>
      <c r="C5" s="12" t="s">
        <v>681</v>
      </c>
      <c r="D5" s="13"/>
      <c r="E5" s="11" t="s">
        <v>1248</v>
      </c>
      <c r="F5" s="11" t="s">
        <v>1251</v>
      </c>
      <c r="G5" s="11" t="s">
        <v>681</v>
      </c>
      <c r="H5" s="13"/>
    </row>
    <row r="6" spans="1:14" x14ac:dyDescent="0.3">
      <c r="A6" s="11" t="s">
        <v>1248</v>
      </c>
      <c r="B6" s="11" t="s">
        <v>1291</v>
      </c>
      <c r="C6" s="12" t="s">
        <v>682</v>
      </c>
      <c r="D6" s="13"/>
      <c r="E6" s="11" t="s">
        <v>1248</v>
      </c>
      <c r="F6" s="11" t="s">
        <v>1291</v>
      </c>
      <c r="G6" s="11" t="s">
        <v>682</v>
      </c>
      <c r="H6" s="13"/>
    </row>
    <row r="7" spans="1:14" x14ac:dyDescent="0.3">
      <c r="A7" s="14" t="s">
        <v>1252</v>
      </c>
      <c r="B7" s="14" t="s">
        <v>1292</v>
      </c>
      <c r="C7" s="14" t="s">
        <v>729</v>
      </c>
      <c r="D7" s="13"/>
      <c r="E7" s="11" t="s">
        <v>1252</v>
      </c>
      <c r="F7" s="11" t="s">
        <v>1292</v>
      </c>
      <c r="G7" s="11" t="s">
        <v>729</v>
      </c>
      <c r="H7" s="13"/>
    </row>
    <row r="8" spans="1:14" x14ac:dyDescent="0.3">
      <c r="A8" s="15" t="s">
        <v>1254</v>
      </c>
      <c r="B8" s="15" t="s">
        <v>1293</v>
      </c>
      <c r="C8" s="15" t="s">
        <v>724</v>
      </c>
      <c r="D8" s="13"/>
      <c r="E8" s="11" t="s">
        <v>1254</v>
      </c>
      <c r="F8" s="11" t="s">
        <v>1293</v>
      </c>
      <c r="G8" s="11" t="s">
        <v>724</v>
      </c>
      <c r="H8" s="13"/>
      <c r="J8" s="4" t="s">
        <v>203</v>
      </c>
      <c r="K8" s="4" t="s">
        <v>1246</v>
      </c>
      <c r="L8" s="4" t="str">
        <f>CONCATENATE(J8,K8)</f>
        <v>_4826</v>
      </c>
      <c r="M8" s="6" t="s">
        <v>1246</v>
      </c>
      <c r="N8" s="4" t="s">
        <v>1246</v>
      </c>
    </row>
    <row r="9" spans="1:14" x14ac:dyDescent="0.3">
      <c r="A9" s="16" t="s">
        <v>1254</v>
      </c>
      <c r="B9" s="16" t="s">
        <v>1294</v>
      </c>
      <c r="C9" s="16" t="s">
        <v>199</v>
      </c>
      <c r="D9" s="13"/>
      <c r="E9" s="11" t="s">
        <v>1254</v>
      </c>
      <c r="F9" s="11" t="s">
        <v>1294</v>
      </c>
      <c r="G9" s="11" t="s">
        <v>199</v>
      </c>
      <c r="H9" s="13"/>
      <c r="J9" s="4" t="s">
        <v>203</v>
      </c>
      <c r="K9" s="4" t="s">
        <v>1248</v>
      </c>
      <c r="L9" s="4" t="str">
        <f t="shared" ref="L9:L19" si="0">CONCATENATE(J9,K9)</f>
        <v>_4830</v>
      </c>
      <c r="M9" s="6" t="s">
        <v>1248</v>
      </c>
      <c r="N9" s="4" t="s">
        <v>1248</v>
      </c>
    </row>
    <row r="10" spans="1:14" x14ac:dyDescent="0.3">
      <c r="A10" s="15" t="s">
        <v>1256</v>
      </c>
      <c r="B10" s="17" t="s">
        <v>1295</v>
      </c>
      <c r="C10" s="15" t="s">
        <v>720</v>
      </c>
      <c r="D10" s="13"/>
      <c r="E10" s="11" t="s">
        <v>1256</v>
      </c>
      <c r="F10" s="11" t="s">
        <v>1295</v>
      </c>
      <c r="G10" s="11" t="s">
        <v>720</v>
      </c>
      <c r="H10" s="13"/>
      <c r="J10" s="4" t="s">
        <v>203</v>
      </c>
      <c r="K10" s="4" t="s">
        <v>1252</v>
      </c>
      <c r="L10" s="4" t="str">
        <f t="shared" si="0"/>
        <v>_4845</v>
      </c>
      <c r="M10" s="6" t="s">
        <v>1252</v>
      </c>
      <c r="N10" s="4" t="s">
        <v>1252</v>
      </c>
    </row>
    <row r="11" spans="1:14" x14ac:dyDescent="0.3">
      <c r="A11" s="11" t="s">
        <v>1256</v>
      </c>
      <c r="B11" s="11" t="s">
        <v>1296</v>
      </c>
      <c r="C11" s="11" t="s">
        <v>191</v>
      </c>
      <c r="D11" s="13"/>
      <c r="E11" s="11" t="s">
        <v>1256</v>
      </c>
      <c r="F11" s="11" t="s">
        <v>1296</v>
      </c>
      <c r="G11" s="11" t="s">
        <v>191</v>
      </c>
      <c r="H11" s="13"/>
      <c r="J11" s="4" t="s">
        <v>203</v>
      </c>
      <c r="K11" s="4" t="s">
        <v>1254</v>
      </c>
      <c r="L11" s="4" t="str">
        <f t="shared" si="0"/>
        <v>_4847</v>
      </c>
      <c r="M11" s="6" t="s">
        <v>1254</v>
      </c>
      <c r="N11" s="4" t="s">
        <v>1254</v>
      </c>
    </row>
    <row r="12" spans="1:14" x14ac:dyDescent="0.3">
      <c r="A12" s="16" t="s">
        <v>1256</v>
      </c>
      <c r="B12" s="18" t="s">
        <v>1297</v>
      </c>
      <c r="C12" s="16" t="s">
        <v>192</v>
      </c>
      <c r="D12" s="13"/>
      <c r="E12" s="11" t="s">
        <v>1256</v>
      </c>
      <c r="F12" s="11" t="s">
        <v>1297</v>
      </c>
      <c r="G12" s="11" t="s">
        <v>192</v>
      </c>
      <c r="H12" s="13"/>
      <c r="J12" s="4" t="s">
        <v>203</v>
      </c>
      <c r="K12" s="4" t="s">
        <v>1256</v>
      </c>
      <c r="L12" s="4" t="str">
        <f t="shared" si="0"/>
        <v>_4856</v>
      </c>
      <c r="M12" s="6" t="s">
        <v>1256</v>
      </c>
      <c r="N12" s="4" t="s">
        <v>1256</v>
      </c>
    </row>
    <row r="13" spans="1:14" x14ac:dyDescent="0.3">
      <c r="A13" s="11" t="s">
        <v>1258</v>
      </c>
      <c r="B13" s="19" t="s">
        <v>1298</v>
      </c>
      <c r="C13" s="11" t="s">
        <v>1260</v>
      </c>
      <c r="D13" s="13"/>
      <c r="E13" s="11" t="s">
        <v>1258</v>
      </c>
      <c r="F13" s="11" t="s">
        <v>1298</v>
      </c>
      <c r="G13" s="11" t="s">
        <v>1260</v>
      </c>
      <c r="H13" s="13"/>
      <c r="J13" s="4" t="s">
        <v>203</v>
      </c>
      <c r="K13" s="4" t="s">
        <v>1258</v>
      </c>
      <c r="L13" s="4" t="str">
        <f t="shared" si="0"/>
        <v>_4863</v>
      </c>
      <c r="M13" s="6" t="s">
        <v>1258</v>
      </c>
      <c r="N13" s="4" t="s">
        <v>1258</v>
      </c>
    </row>
    <row r="14" spans="1:14" x14ac:dyDescent="0.3">
      <c r="A14" s="11" t="s">
        <v>1258</v>
      </c>
      <c r="B14" s="19" t="s">
        <v>1299</v>
      </c>
      <c r="C14" s="11" t="s">
        <v>1261</v>
      </c>
      <c r="D14" s="13"/>
      <c r="E14" s="11" t="s">
        <v>1258</v>
      </c>
      <c r="F14" s="11" t="s">
        <v>1299</v>
      </c>
      <c r="G14" s="11" t="s">
        <v>1261</v>
      </c>
      <c r="H14" s="13"/>
      <c r="J14" s="4" t="s">
        <v>203</v>
      </c>
      <c r="K14" s="4" t="s">
        <v>1264</v>
      </c>
      <c r="L14" s="4" t="str">
        <f t="shared" si="0"/>
        <v>_4864</v>
      </c>
      <c r="M14" s="6" t="s">
        <v>1264</v>
      </c>
      <c r="N14" s="4" t="s">
        <v>1264</v>
      </c>
    </row>
    <row r="15" spans="1:14" x14ac:dyDescent="0.3">
      <c r="A15" s="11" t="s">
        <v>1258</v>
      </c>
      <c r="B15" s="19" t="s">
        <v>1300</v>
      </c>
      <c r="C15" s="11" t="s">
        <v>1262</v>
      </c>
      <c r="D15" s="13"/>
      <c r="E15" s="11" t="s">
        <v>1258</v>
      </c>
      <c r="F15" s="11" t="s">
        <v>1300</v>
      </c>
      <c r="G15" s="11" t="s">
        <v>1262</v>
      </c>
      <c r="H15" s="13"/>
      <c r="J15" s="4" t="s">
        <v>203</v>
      </c>
      <c r="K15" s="4" t="s">
        <v>1268</v>
      </c>
      <c r="L15" s="4" t="str">
        <f t="shared" si="0"/>
        <v>_4866</v>
      </c>
      <c r="M15" s="6" t="s">
        <v>1268</v>
      </c>
      <c r="N15" s="4" t="s">
        <v>1268</v>
      </c>
    </row>
    <row r="16" spans="1:14" x14ac:dyDescent="0.3">
      <c r="A16" s="11" t="s">
        <v>1258</v>
      </c>
      <c r="B16" s="19" t="s">
        <v>1301</v>
      </c>
      <c r="C16" s="11" t="s">
        <v>1263</v>
      </c>
      <c r="D16" s="13"/>
      <c r="E16" s="11" t="s">
        <v>1258</v>
      </c>
      <c r="F16" s="11" t="s">
        <v>1301</v>
      </c>
      <c r="G16" s="11" t="s">
        <v>1263</v>
      </c>
      <c r="H16" s="13"/>
      <c r="J16" s="4" t="s">
        <v>203</v>
      </c>
      <c r="K16" s="4" t="s">
        <v>1271</v>
      </c>
      <c r="L16" s="4" t="str">
        <f t="shared" si="0"/>
        <v>_4870</v>
      </c>
      <c r="M16" s="6" t="s">
        <v>1271</v>
      </c>
      <c r="N16" s="4" t="s">
        <v>1271</v>
      </c>
    </row>
    <row r="17" spans="1:14" x14ac:dyDescent="0.3">
      <c r="A17" s="15" t="s">
        <v>1264</v>
      </c>
      <c r="B17" s="15" t="s">
        <v>1265</v>
      </c>
      <c r="C17" s="11" t="s">
        <v>721</v>
      </c>
      <c r="D17" s="13"/>
      <c r="E17" s="11" t="s">
        <v>1264</v>
      </c>
      <c r="F17" s="11" t="s">
        <v>1265</v>
      </c>
      <c r="G17" s="11" t="s">
        <v>721</v>
      </c>
      <c r="H17" s="13"/>
      <c r="J17" s="4" t="s">
        <v>203</v>
      </c>
      <c r="K17" s="4" t="s">
        <v>1275</v>
      </c>
      <c r="L17" s="4" t="str">
        <f t="shared" si="0"/>
        <v>_4876</v>
      </c>
      <c r="M17" s="6" t="s">
        <v>1275</v>
      </c>
      <c r="N17" s="4" t="s">
        <v>1275</v>
      </c>
    </row>
    <row r="18" spans="1:14" x14ac:dyDescent="0.3">
      <c r="A18" s="11" t="s">
        <v>1264</v>
      </c>
      <c r="B18" s="11" t="s">
        <v>1266</v>
      </c>
      <c r="C18" s="11" t="s">
        <v>1267</v>
      </c>
      <c r="D18" s="13"/>
      <c r="E18" s="11" t="s">
        <v>1264</v>
      </c>
      <c r="F18" s="11" t="s">
        <v>1266</v>
      </c>
      <c r="G18" s="11" t="s">
        <v>1267</v>
      </c>
      <c r="H18" s="13"/>
      <c r="J18" s="4" t="s">
        <v>203</v>
      </c>
      <c r="K18" s="4" t="s">
        <v>1280</v>
      </c>
      <c r="L18" s="4" t="str">
        <f t="shared" si="0"/>
        <v>_4879</v>
      </c>
      <c r="M18" s="6" t="s">
        <v>1280</v>
      </c>
      <c r="N18" s="4" t="s">
        <v>1280</v>
      </c>
    </row>
    <row r="19" spans="1:14" x14ac:dyDescent="0.3">
      <c r="A19" s="11" t="s">
        <v>1268</v>
      </c>
      <c r="B19" s="11" t="s">
        <v>1269</v>
      </c>
      <c r="C19" s="11" t="s">
        <v>722</v>
      </c>
      <c r="D19" s="13"/>
      <c r="E19" s="11" t="s">
        <v>1268</v>
      </c>
      <c r="F19" s="11" t="s">
        <v>1269</v>
      </c>
      <c r="G19" s="11" t="s">
        <v>722</v>
      </c>
      <c r="H19" s="13"/>
      <c r="J19" s="4" t="s">
        <v>203</v>
      </c>
      <c r="K19" s="4" t="s">
        <v>1286</v>
      </c>
      <c r="L19" s="4" t="str">
        <f t="shared" si="0"/>
        <v>_4887</v>
      </c>
      <c r="M19" s="6" t="s">
        <v>1286</v>
      </c>
      <c r="N19" s="4" t="s">
        <v>1286</v>
      </c>
    </row>
    <row r="20" spans="1:14" x14ac:dyDescent="0.3">
      <c r="A20" s="11" t="s">
        <v>1268</v>
      </c>
      <c r="B20" s="11" t="s">
        <v>1302</v>
      </c>
      <c r="C20" s="11" t="s">
        <v>718</v>
      </c>
      <c r="D20" s="13"/>
      <c r="E20" s="11" t="s">
        <v>1268</v>
      </c>
      <c r="F20" s="11" t="s">
        <v>1302</v>
      </c>
      <c r="G20" s="11" t="s">
        <v>718</v>
      </c>
      <c r="H20" s="13"/>
    </row>
    <row r="21" spans="1:14" x14ac:dyDescent="0.3">
      <c r="A21" s="11" t="s">
        <v>1268</v>
      </c>
      <c r="B21" s="11" t="s">
        <v>1303</v>
      </c>
      <c r="C21" s="11" t="s">
        <v>723</v>
      </c>
      <c r="D21" s="13"/>
      <c r="E21" s="11" t="s">
        <v>1268</v>
      </c>
      <c r="F21" s="11" t="s">
        <v>1303</v>
      </c>
      <c r="G21" s="11" t="s">
        <v>723</v>
      </c>
      <c r="H21" s="13"/>
    </row>
    <row r="22" spans="1:14" x14ac:dyDescent="0.3">
      <c r="A22" s="11" t="s">
        <v>1268</v>
      </c>
      <c r="B22" s="11" t="s">
        <v>1304</v>
      </c>
      <c r="C22" s="11" t="s">
        <v>719</v>
      </c>
      <c r="D22" s="13"/>
      <c r="E22" s="11" t="s">
        <v>1268</v>
      </c>
      <c r="F22" s="11" t="s">
        <v>1304</v>
      </c>
      <c r="G22" s="11" t="s">
        <v>719</v>
      </c>
      <c r="H22" s="13"/>
    </row>
    <row r="23" spans="1:14" x14ac:dyDescent="0.3">
      <c r="A23" s="11" t="s">
        <v>1268</v>
      </c>
      <c r="B23" s="11" t="s">
        <v>1305</v>
      </c>
      <c r="C23" s="11" t="s">
        <v>730</v>
      </c>
      <c r="D23" s="13"/>
      <c r="E23" s="11" t="s">
        <v>1268</v>
      </c>
      <c r="F23" s="11" t="s">
        <v>1305</v>
      </c>
      <c r="G23" s="11" t="s">
        <v>730</v>
      </c>
      <c r="H23" s="13"/>
    </row>
    <row r="24" spans="1:14" x14ac:dyDescent="0.3">
      <c r="A24" s="11" t="s">
        <v>1268</v>
      </c>
      <c r="B24" s="11" t="s">
        <v>1270</v>
      </c>
      <c r="C24" s="11" t="s">
        <v>710</v>
      </c>
      <c r="D24" s="13"/>
      <c r="E24" s="11" t="s">
        <v>1268</v>
      </c>
      <c r="F24" s="11" t="s">
        <v>1270</v>
      </c>
      <c r="G24" s="11" t="s">
        <v>710</v>
      </c>
      <c r="H24" s="13"/>
      <c r="J24" s="6" t="s">
        <v>757</v>
      </c>
    </row>
    <row r="25" spans="1:14" x14ac:dyDescent="0.3">
      <c r="A25" s="15" t="s">
        <v>1271</v>
      </c>
      <c r="B25" s="15" t="s">
        <v>1272</v>
      </c>
      <c r="C25" s="11" t="s">
        <v>725</v>
      </c>
      <c r="D25" s="13"/>
      <c r="E25" s="11" t="s">
        <v>1271</v>
      </c>
      <c r="F25" s="11" t="s">
        <v>1272</v>
      </c>
      <c r="G25" s="11" t="s">
        <v>725</v>
      </c>
      <c r="H25" s="13"/>
      <c r="J25" s="6" t="s">
        <v>758</v>
      </c>
    </row>
    <row r="26" spans="1:14" x14ac:dyDescent="0.3">
      <c r="A26" s="11" t="s">
        <v>1271</v>
      </c>
      <c r="B26" s="11" t="s">
        <v>1273</v>
      </c>
      <c r="C26" s="11" t="s">
        <v>197</v>
      </c>
      <c r="D26" s="13"/>
      <c r="E26" s="11" t="s">
        <v>1271</v>
      </c>
      <c r="F26" s="11" t="s">
        <v>1273</v>
      </c>
      <c r="G26" s="11" t="s">
        <v>197</v>
      </c>
      <c r="H26" s="13"/>
    </row>
    <row r="27" spans="1:14" x14ac:dyDescent="0.3">
      <c r="A27" s="11" t="s">
        <v>1271</v>
      </c>
      <c r="B27" s="11" t="s">
        <v>1274</v>
      </c>
      <c r="C27" s="11" t="s">
        <v>198</v>
      </c>
      <c r="D27" s="13"/>
      <c r="E27" s="11" t="s">
        <v>1271</v>
      </c>
      <c r="F27" s="11" t="s">
        <v>1274</v>
      </c>
      <c r="G27" s="11" t="s">
        <v>198</v>
      </c>
      <c r="H27" s="13"/>
    </row>
    <row r="28" spans="1:14" x14ac:dyDescent="0.3">
      <c r="A28" s="16" t="s">
        <v>1271</v>
      </c>
      <c r="B28" s="27" t="s">
        <v>1383</v>
      </c>
      <c r="C28" s="28" t="s">
        <v>1384</v>
      </c>
      <c r="D28" s="13"/>
      <c r="E28" s="11" t="s">
        <v>1271</v>
      </c>
      <c r="F28" s="27" t="s">
        <v>1383</v>
      </c>
      <c r="G28" s="28" t="s">
        <v>1384</v>
      </c>
      <c r="H28" s="13"/>
    </row>
    <row r="29" spans="1:14" x14ac:dyDescent="0.3">
      <c r="A29" s="11" t="s">
        <v>1275</v>
      </c>
      <c r="B29" s="11" t="s">
        <v>1276</v>
      </c>
      <c r="C29" s="11" t="s">
        <v>754</v>
      </c>
      <c r="D29" s="13"/>
      <c r="E29" s="11" t="s">
        <v>1275</v>
      </c>
      <c r="F29" s="11" t="s">
        <v>1276</v>
      </c>
      <c r="G29" s="11" t="s">
        <v>754</v>
      </c>
      <c r="H29" s="13"/>
    </row>
    <row r="30" spans="1:14" x14ac:dyDescent="0.3">
      <c r="A30" s="11" t="s">
        <v>1275</v>
      </c>
      <c r="B30" s="11" t="s">
        <v>1277</v>
      </c>
      <c r="C30" s="11" t="s">
        <v>195</v>
      </c>
      <c r="D30" s="13"/>
      <c r="E30" s="11" t="s">
        <v>1275</v>
      </c>
      <c r="F30" s="11" t="s">
        <v>1277</v>
      </c>
      <c r="G30" s="11" t="s">
        <v>195</v>
      </c>
      <c r="H30" s="13"/>
    </row>
    <row r="31" spans="1:14" x14ac:dyDescent="0.3">
      <c r="A31" s="16" t="s">
        <v>1275</v>
      </c>
      <c r="B31" s="16" t="s">
        <v>1278</v>
      </c>
      <c r="C31" s="11" t="s">
        <v>1279</v>
      </c>
      <c r="D31" s="13"/>
      <c r="E31" s="11" t="s">
        <v>1275</v>
      </c>
      <c r="F31" s="11" t="s">
        <v>1278</v>
      </c>
      <c r="G31" s="11" t="s">
        <v>1279</v>
      </c>
      <c r="H31" s="13"/>
    </row>
    <row r="32" spans="1:14" x14ac:dyDescent="0.3">
      <c r="A32" s="11" t="s">
        <v>1280</v>
      </c>
      <c r="B32" s="11" t="s">
        <v>1281</v>
      </c>
      <c r="C32" s="11" t="s">
        <v>726</v>
      </c>
      <c r="D32" s="13"/>
      <c r="E32" s="11" t="s">
        <v>1280</v>
      </c>
      <c r="F32" s="11" t="s">
        <v>1281</v>
      </c>
      <c r="G32" s="11" t="s">
        <v>726</v>
      </c>
      <c r="H32" s="13"/>
    </row>
    <row r="33" spans="1:8" x14ac:dyDescent="0.3">
      <c r="A33" s="11" t="s">
        <v>1280</v>
      </c>
      <c r="B33" s="27" t="s">
        <v>1558</v>
      </c>
      <c r="C33" s="28" t="s">
        <v>1559</v>
      </c>
      <c r="D33" s="13"/>
      <c r="E33" s="11"/>
      <c r="F33" s="11"/>
      <c r="G33" s="11"/>
      <c r="H33" s="13"/>
    </row>
    <row r="34" spans="1:8" x14ac:dyDescent="0.3">
      <c r="A34" s="11" t="s">
        <v>1280</v>
      </c>
      <c r="B34" s="11" t="s">
        <v>1282</v>
      </c>
      <c r="C34" s="11" t="s">
        <v>1283</v>
      </c>
      <c r="D34" s="13"/>
      <c r="E34" s="11" t="s">
        <v>1280</v>
      </c>
      <c r="F34" s="11" t="s">
        <v>1282</v>
      </c>
      <c r="G34" s="11" t="s">
        <v>1283</v>
      </c>
      <c r="H34" s="13"/>
    </row>
    <row r="35" spans="1:8" x14ac:dyDescent="0.3">
      <c r="A35" s="11" t="s">
        <v>1280</v>
      </c>
      <c r="B35" s="11" t="s">
        <v>1284</v>
      </c>
      <c r="C35" s="11" t="s">
        <v>1285</v>
      </c>
      <c r="D35" s="13"/>
      <c r="E35" s="11" t="s">
        <v>1280</v>
      </c>
      <c r="F35" s="11" t="s">
        <v>1284</v>
      </c>
      <c r="G35" s="11" t="s">
        <v>1285</v>
      </c>
      <c r="H35" s="13"/>
    </row>
    <row r="36" spans="1:8" x14ac:dyDescent="0.3">
      <c r="A36" s="15" t="s">
        <v>1286</v>
      </c>
      <c r="B36" s="15" t="s">
        <v>1287</v>
      </c>
      <c r="C36" s="11" t="s">
        <v>727</v>
      </c>
      <c r="D36" s="13"/>
      <c r="E36" s="11" t="s">
        <v>1286</v>
      </c>
      <c r="F36" s="11" t="s">
        <v>1287</v>
      </c>
      <c r="G36" s="11" t="s">
        <v>727</v>
      </c>
      <c r="H36" s="13"/>
    </row>
    <row r="37" spans="1:8" x14ac:dyDescent="0.3">
      <c r="A37" s="16" t="s">
        <v>1286</v>
      </c>
      <c r="B37" s="16" t="s">
        <v>1288</v>
      </c>
      <c r="C37" s="11" t="s">
        <v>1289</v>
      </c>
      <c r="D37" s="13"/>
      <c r="E37" s="11" t="s">
        <v>1286</v>
      </c>
      <c r="F37" s="11" t="s">
        <v>1288</v>
      </c>
      <c r="G37" s="11" t="s">
        <v>1289</v>
      </c>
      <c r="H37" s="13"/>
    </row>
    <row r="38" spans="1:8" x14ac:dyDescent="0.3">
      <c r="A38" s="13"/>
      <c r="B38" s="13"/>
      <c r="C38" s="13"/>
      <c r="D38" s="13"/>
      <c r="E38" s="11"/>
      <c r="F38" s="11"/>
      <c r="G38" s="11"/>
      <c r="H38" s="13"/>
    </row>
    <row r="39" spans="1:8" x14ac:dyDescent="0.3">
      <c r="E39" s="6"/>
      <c r="F39" s="6"/>
      <c r="G39" s="6"/>
    </row>
    <row r="40" spans="1:8" x14ac:dyDescent="0.3">
      <c r="E40" s="6"/>
      <c r="F40" s="6"/>
      <c r="G40" s="6"/>
    </row>
    <row r="41" spans="1:8" x14ac:dyDescent="0.3">
      <c r="E41" s="6"/>
      <c r="F41" s="6"/>
      <c r="G41" s="6"/>
    </row>
    <row r="42" spans="1:8" x14ac:dyDescent="0.3">
      <c r="E42" s="6"/>
      <c r="F42" s="6"/>
      <c r="G42" s="6"/>
    </row>
  </sheetData>
  <sheetProtection algorithmName="SHA-512" hashValue="IfGuFHlTX16Bjd2Ap4subd1W42YUZUYpJyjuRk2R02C0JIj/kzmil+wladoCMsy+a69U9xgG1t6U31viHgs0sQ==" saltValue="RTNJpdhLQWkSYWrg6aWRlQ==" spinCount="100000" sheet="1" objects="1" scenarios="1"/>
  <autoFilter ref="A1:N38" xr:uid="{00000000-0009-0000-0000-000002000000}"/>
  <sortState xmlns:xlrd2="http://schemas.microsoft.com/office/spreadsheetml/2017/richdata2" ref="A155:C160">
    <sortCondition ref="B155:B160"/>
  </sortState>
  <pageMargins left="0.17" right="0.7" top="0.75" bottom="0.75" header="0.3" footer="0.3"/>
  <pageSetup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</sheetPr>
  <dimension ref="A1:E492"/>
  <sheetViews>
    <sheetView topLeftCell="A450" workbookViewId="0">
      <selection activeCell="A450" sqref="A1:E1048576"/>
    </sheetView>
  </sheetViews>
  <sheetFormatPr baseColWidth="10" defaultColWidth="11.44140625" defaultRowHeight="12" x14ac:dyDescent="0.25"/>
  <cols>
    <col min="1" max="1" width="7.6640625" style="8" customWidth="1"/>
    <col min="2" max="2" width="38.6640625" style="8" customWidth="1"/>
    <col min="3" max="3" width="7.5546875" style="8" customWidth="1"/>
    <col min="4" max="4" width="50" style="8" bestFit="1" customWidth="1"/>
    <col min="5" max="16384" width="11.44140625" style="8"/>
  </cols>
  <sheetData>
    <row r="1" spans="1:5" x14ac:dyDescent="0.25">
      <c r="A1" s="7" t="s">
        <v>204</v>
      </c>
      <c r="B1" s="7" t="s">
        <v>1365</v>
      </c>
      <c r="C1" s="7"/>
      <c r="D1" s="7" t="s">
        <v>1365</v>
      </c>
      <c r="E1" s="7" t="s">
        <v>204</v>
      </c>
    </row>
    <row r="2" spans="1:5" x14ac:dyDescent="0.25">
      <c r="A2" s="8" t="s">
        <v>205</v>
      </c>
      <c r="B2" s="8" t="s">
        <v>802</v>
      </c>
      <c r="D2" s="8" t="s">
        <v>802</v>
      </c>
      <c r="E2" s="8" t="s">
        <v>205</v>
      </c>
    </row>
    <row r="3" spans="1:5" x14ac:dyDescent="0.25">
      <c r="A3" s="8" t="s">
        <v>206</v>
      </c>
      <c r="B3" s="8" t="s">
        <v>803</v>
      </c>
      <c r="D3" s="8" t="s">
        <v>803</v>
      </c>
      <c r="E3" s="8" t="s">
        <v>206</v>
      </c>
    </row>
    <row r="4" spans="1:5" x14ac:dyDescent="0.25">
      <c r="A4" s="8" t="s">
        <v>207</v>
      </c>
      <c r="B4" s="8" t="s">
        <v>804</v>
      </c>
      <c r="D4" s="8" t="s">
        <v>804</v>
      </c>
      <c r="E4" s="8" t="s">
        <v>207</v>
      </c>
    </row>
    <row r="5" spans="1:5" x14ac:dyDescent="0.25">
      <c r="A5" s="8" t="s">
        <v>208</v>
      </c>
      <c r="B5" s="8" t="s">
        <v>805</v>
      </c>
      <c r="D5" s="8" t="s">
        <v>805</v>
      </c>
      <c r="E5" s="8" t="s">
        <v>208</v>
      </c>
    </row>
    <row r="6" spans="1:5" x14ac:dyDescent="0.25">
      <c r="A6" s="8" t="s">
        <v>209</v>
      </c>
      <c r="B6" s="8" t="s">
        <v>806</v>
      </c>
      <c r="D6" s="8" t="s">
        <v>806</v>
      </c>
      <c r="E6" s="8" t="s">
        <v>209</v>
      </c>
    </row>
    <row r="7" spans="1:5" x14ac:dyDescent="0.25">
      <c r="A7" s="8" t="s">
        <v>210</v>
      </c>
      <c r="B7" s="8" t="s">
        <v>807</v>
      </c>
      <c r="D7" s="8" t="s">
        <v>807</v>
      </c>
      <c r="E7" s="8" t="s">
        <v>210</v>
      </c>
    </row>
    <row r="8" spans="1:5" x14ac:dyDescent="0.25">
      <c r="A8" s="8" t="s">
        <v>211</v>
      </c>
      <c r="B8" s="8" t="s">
        <v>808</v>
      </c>
      <c r="D8" s="8" t="s">
        <v>808</v>
      </c>
      <c r="E8" s="8" t="s">
        <v>211</v>
      </c>
    </row>
    <row r="9" spans="1:5" x14ac:dyDescent="0.25">
      <c r="A9" s="8" t="s">
        <v>212</v>
      </c>
      <c r="B9" s="8" t="s">
        <v>809</v>
      </c>
      <c r="D9" s="8" t="s">
        <v>809</v>
      </c>
      <c r="E9" s="8" t="s">
        <v>212</v>
      </c>
    </row>
    <row r="10" spans="1:5" x14ac:dyDescent="0.25">
      <c r="A10" s="8" t="s">
        <v>213</v>
      </c>
      <c r="B10" s="8" t="s">
        <v>810</v>
      </c>
      <c r="D10" s="8" t="s">
        <v>810</v>
      </c>
      <c r="E10" s="8" t="s">
        <v>213</v>
      </c>
    </row>
    <row r="11" spans="1:5" x14ac:dyDescent="0.25">
      <c r="A11" s="8" t="s">
        <v>214</v>
      </c>
      <c r="B11" s="8" t="s">
        <v>811</v>
      </c>
      <c r="D11" s="8" t="s">
        <v>811</v>
      </c>
      <c r="E11" s="8" t="s">
        <v>214</v>
      </c>
    </row>
    <row r="12" spans="1:5" x14ac:dyDescent="0.25">
      <c r="A12" s="8" t="s">
        <v>215</v>
      </c>
      <c r="B12" s="8" t="s">
        <v>812</v>
      </c>
      <c r="D12" s="8" t="s">
        <v>812</v>
      </c>
      <c r="E12" s="8" t="s">
        <v>215</v>
      </c>
    </row>
    <row r="13" spans="1:5" x14ac:dyDescent="0.25">
      <c r="A13" s="8" t="s">
        <v>216</v>
      </c>
      <c r="B13" s="8" t="s">
        <v>813</v>
      </c>
      <c r="D13" s="8" t="s">
        <v>813</v>
      </c>
      <c r="E13" s="8" t="s">
        <v>216</v>
      </c>
    </row>
    <row r="14" spans="1:5" x14ac:dyDescent="0.25">
      <c r="A14" s="8" t="s">
        <v>217</v>
      </c>
      <c r="B14" s="8" t="s">
        <v>814</v>
      </c>
      <c r="D14" s="8" t="s">
        <v>814</v>
      </c>
      <c r="E14" s="8" t="s">
        <v>217</v>
      </c>
    </row>
    <row r="15" spans="1:5" x14ac:dyDescent="0.25">
      <c r="A15" s="8" t="s">
        <v>218</v>
      </c>
      <c r="B15" s="8" t="s">
        <v>815</v>
      </c>
      <c r="D15" s="8" t="s">
        <v>815</v>
      </c>
      <c r="E15" s="8" t="s">
        <v>218</v>
      </c>
    </row>
    <row r="16" spans="1:5" x14ac:dyDescent="0.25">
      <c r="A16" s="8" t="s">
        <v>219</v>
      </c>
      <c r="B16" s="8" t="s">
        <v>816</v>
      </c>
      <c r="D16" s="8" t="s">
        <v>816</v>
      </c>
      <c r="E16" s="8" t="s">
        <v>219</v>
      </c>
    </row>
    <row r="17" spans="1:5" x14ac:dyDescent="0.25">
      <c r="A17" s="8" t="s">
        <v>220</v>
      </c>
      <c r="B17" s="8" t="s">
        <v>817</v>
      </c>
      <c r="D17" s="8" t="s">
        <v>817</v>
      </c>
      <c r="E17" s="8" t="s">
        <v>220</v>
      </c>
    </row>
    <row r="18" spans="1:5" x14ac:dyDescent="0.25">
      <c r="A18" s="8" t="s">
        <v>221</v>
      </c>
      <c r="B18" s="8" t="s">
        <v>818</v>
      </c>
      <c r="D18" s="8" t="s">
        <v>818</v>
      </c>
      <c r="E18" s="8" t="s">
        <v>221</v>
      </c>
    </row>
    <row r="19" spans="1:5" x14ac:dyDescent="0.25">
      <c r="A19" s="8" t="s">
        <v>222</v>
      </c>
      <c r="B19" s="8" t="s">
        <v>819</v>
      </c>
      <c r="D19" s="8" t="s">
        <v>819</v>
      </c>
      <c r="E19" s="8" t="s">
        <v>222</v>
      </c>
    </row>
    <row r="20" spans="1:5" x14ac:dyDescent="0.25">
      <c r="A20" s="8" t="s">
        <v>223</v>
      </c>
      <c r="B20" s="8" t="s">
        <v>820</v>
      </c>
      <c r="D20" s="8" t="s">
        <v>820</v>
      </c>
      <c r="E20" s="8" t="s">
        <v>223</v>
      </c>
    </row>
    <row r="21" spans="1:5" x14ac:dyDescent="0.25">
      <c r="A21" s="8" t="s">
        <v>224</v>
      </c>
      <c r="B21" s="8" t="s">
        <v>821</v>
      </c>
      <c r="D21" s="8" t="s">
        <v>821</v>
      </c>
      <c r="E21" s="8" t="s">
        <v>224</v>
      </c>
    </row>
    <row r="22" spans="1:5" x14ac:dyDescent="0.25">
      <c r="A22" s="8" t="s">
        <v>225</v>
      </c>
      <c r="B22" s="8" t="s">
        <v>822</v>
      </c>
      <c r="D22" s="8" t="s">
        <v>822</v>
      </c>
      <c r="E22" s="8" t="s">
        <v>225</v>
      </c>
    </row>
    <row r="23" spans="1:5" x14ac:dyDescent="0.25">
      <c r="A23" s="8" t="s">
        <v>226</v>
      </c>
      <c r="B23" s="8" t="s">
        <v>823</v>
      </c>
      <c r="D23" s="8" t="s">
        <v>823</v>
      </c>
      <c r="E23" s="8" t="s">
        <v>226</v>
      </c>
    </row>
    <row r="24" spans="1:5" x14ac:dyDescent="0.25">
      <c r="A24" s="8" t="s">
        <v>227</v>
      </c>
      <c r="B24" s="8" t="s">
        <v>824</v>
      </c>
      <c r="D24" s="8" t="s">
        <v>824</v>
      </c>
      <c r="E24" s="8" t="s">
        <v>227</v>
      </c>
    </row>
    <row r="25" spans="1:5" x14ac:dyDescent="0.25">
      <c r="A25" s="8" t="s">
        <v>228</v>
      </c>
      <c r="B25" s="8" t="s">
        <v>825</v>
      </c>
      <c r="D25" s="8" t="s">
        <v>825</v>
      </c>
      <c r="E25" s="8" t="s">
        <v>228</v>
      </c>
    </row>
    <row r="26" spans="1:5" x14ac:dyDescent="0.25">
      <c r="A26" s="8" t="s">
        <v>229</v>
      </c>
      <c r="B26" s="8" t="s">
        <v>826</v>
      </c>
      <c r="D26" s="8" t="s">
        <v>826</v>
      </c>
      <c r="E26" s="8" t="s">
        <v>229</v>
      </c>
    </row>
    <row r="27" spans="1:5" x14ac:dyDescent="0.25">
      <c r="A27" s="8" t="s">
        <v>230</v>
      </c>
      <c r="B27" s="8" t="s">
        <v>827</v>
      </c>
      <c r="D27" s="8" t="s">
        <v>827</v>
      </c>
      <c r="E27" s="8" t="s">
        <v>230</v>
      </c>
    </row>
    <row r="28" spans="1:5" x14ac:dyDescent="0.25">
      <c r="A28" s="8" t="s">
        <v>231</v>
      </c>
      <c r="B28" s="8" t="s">
        <v>828</v>
      </c>
      <c r="D28" s="8" t="s">
        <v>828</v>
      </c>
      <c r="E28" s="8" t="s">
        <v>231</v>
      </c>
    </row>
    <row r="29" spans="1:5" x14ac:dyDescent="0.25">
      <c r="A29" s="8" t="s">
        <v>232</v>
      </c>
      <c r="B29" s="8" t="s">
        <v>829</v>
      </c>
      <c r="D29" s="8" t="s">
        <v>829</v>
      </c>
      <c r="E29" s="8" t="s">
        <v>232</v>
      </c>
    </row>
    <row r="30" spans="1:5" x14ac:dyDescent="0.25">
      <c r="A30" s="8" t="s">
        <v>233</v>
      </c>
      <c r="B30" s="8" t="s">
        <v>830</v>
      </c>
      <c r="D30" s="8" t="s">
        <v>830</v>
      </c>
      <c r="E30" s="8" t="s">
        <v>233</v>
      </c>
    </row>
    <row r="31" spans="1:5" x14ac:dyDescent="0.25">
      <c r="A31" s="8" t="s">
        <v>234</v>
      </c>
      <c r="B31" s="8" t="s">
        <v>831</v>
      </c>
      <c r="D31" s="8" t="s">
        <v>831</v>
      </c>
      <c r="E31" s="8" t="s">
        <v>234</v>
      </c>
    </row>
    <row r="32" spans="1:5" x14ac:dyDescent="0.25">
      <c r="A32" s="8" t="s">
        <v>235</v>
      </c>
      <c r="B32" s="8" t="s">
        <v>832</v>
      </c>
      <c r="D32" s="8" t="s">
        <v>832</v>
      </c>
      <c r="E32" s="8" t="s">
        <v>235</v>
      </c>
    </row>
    <row r="33" spans="1:5" x14ac:dyDescent="0.25">
      <c r="A33" s="8" t="s">
        <v>236</v>
      </c>
      <c r="B33" s="8" t="s">
        <v>833</v>
      </c>
      <c r="D33" s="8" t="s">
        <v>833</v>
      </c>
      <c r="E33" s="8" t="s">
        <v>236</v>
      </c>
    </row>
    <row r="34" spans="1:5" x14ac:dyDescent="0.25">
      <c r="A34" s="8" t="s">
        <v>237</v>
      </c>
      <c r="B34" s="8" t="s">
        <v>1385</v>
      </c>
      <c r="D34" s="8" t="s">
        <v>1385</v>
      </c>
      <c r="E34" s="8" t="s">
        <v>237</v>
      </c>
    </row>
    <row r="35" spans="1:5" x14ac:dyDescent="0.25">
      <c r="A35" s="8" t="s">
        <v>238</v>
      </c>
      <c r="B35" s="8" t="s">
        <v>834</v>
      </c>
      <c r="D35" s="8" t="s">
        <v>834</v>
      </c>
      <c r="E35" s="8" t="s">
        <v>238</v>
      </c>
    </row>
    <row r="36" spans="1:5" x14ac:dyDescent="0.25">
      <c r="A36" s="8" t="s">
        <v>239</v>
      </c>
      <c r="B36" s="8" t="s">
        <v>835</v>
      </c>
      <c r="D36" s="8" t="s">
        <v>835</v>
      </c>
      <c r="E36" s="8" t="s">
        <v>239</v>
      </c>
    </row>
    <row r="37" spans="1:5" x14ac:dyDescent="0.25">
      <c r="A37" s="8" t="s">
        <v>240</v>
      </c>
      <c r="B37" s="8" t="s">
        <v>836</v>
      </c>
      <c r="D37" s="8" t="s">
        <v>836</v>
      </c>
      <c r="E37" s="8" t="s">
        <v>240</v>
      </c>
    </row>
    <row r="38" spans="1:5" x14ac:dyDescent="0.25">
      <c r="A38" s="8" t="s">
        <v>241</v>
      </c>
      <c r="B38" s="8" t="s">
        <v>837</v>
      </c>
      <c r="D38" s="8" t="s">
        <v>837</v>
      </c>
      <c r="E38" s="8" t="s">
        <v>241</v>
      </c>
    </row>
    <row r="39" spans="1:5" x14ac:dyDescent="0.25">
      <c r="A39" s="8" t="s">
        <v>242</v>
      </c>
      <c r="B39" s="8" t="s">
        <v>838</v>
      </c>
      <c r="D39" s="8" t="s">
        <v>838</v>
      </c>
      <c r="E39" s="8" t="s">
        <v>242</v>
      </c>
    </row>
    <row r="40" spans="1:5" x14ac:dyDescent="0.25">
      <c r="A40" s="8" t="s">
        <v>243</v>
      </c>
      <c r="B40" s="8" t="s">
        <v>839</v>
      </c>
      <c r="D40" s="8" t="s">
        <v>839</v>
      </c>
      <c r="E40" s="8" t="s">
        <v>243</v>
      </c>
    </row>
    <row r="41" spans="1:5" x14ac:dyDescent="0.25">
      <c r="A41" s="8" t="s">
        <v>244</v>
      </c>
      <c r="B41" s="8" t="s">
        <v>840</v>
      </c>
      <c r="D41" s="8" t="s">
        <v>840</v>
      </c>
      <c r="E41" s="8" t="s">
        <v>244</v>
      </c>
    </row>
    <row r="42" spans="1:5" x14ac:dyDescent="0.25">
      <c r="A42" s="8" t="s">
        <v>245</v>
      </c>
      <c r="B42" s="8" t="s">
        <v>841</v>
      </c>
      <c r="D42" s="8" t="s">
        <v>841</v>
      </c>
      <c r="E42" s="8" t="s">
        <v>245</v>
      </c>
    </row>
    <row r="43" spans="1:5" x14ac:dyDescent="0.25">
      <c r="A43" s="8" t="s">
        <v>246</v>
      </c>
      <c r="B43" s="8" t="s">
        <v>842</v>
      </c>
      <c r="D43" s="8" t="s">
        <v>842</v>
      </c>
      <c r="E43" s="8" t="s">
        <v>246</v>
      </c>
    </row>
    <row r="44" spans="1:5" x14ac:dyDescent="0.25">
      <c r="A44" s="8" t="s">
        <v>247</v>
      </c>
      <c r="B44" s="8" t="s">
        <v>843</v>
      </c>
      <c r="D44" s="8" t="s">
        <v>843</v>
      </c>
      <c r="E44" s="8" t="s">
        <v>247</v>
      </c>
    </row>
    <row r="45" spans="1:5" x14ac:dyDescent="0.25">
      <c r="A45" s="8" t="s">
        <v>248</v>
      </c>
      <c r="B45" s="8" t="s">
        <v>844</v>
      </c>
      <c r="D45" s="8" t="s">
        <v>844</v>
      </c>
      <c r="E45" s="8" t="s">
        <v>248</v>
      </c>
    </row>
    <row r="46" spans="1:5" x14ac:dyDescent="0.25">
      <c r="A46" s="8" t="s">
        <v>249</v>
      </c>
      <c r="B46" s="8" t="s">
        <v>845</v>
      </c>
      <c r="D46" s="8" t="s">
        <v>845</v>
      </c>
      <c r="E46" s="8" t="s">
        <v>249</v>
      </c>
    </row>
    <row r="47" spans="1:5" x14ac:dyDescent="0.25">
      <c r="A47" s="8" t="s">
        <v>250</v>
      </c>
      <c r="B47" s="8" t="s">
        <v>846</v>
      </c>
      <c r="D47" s="8" t="s">
        <v>846</v>
      </c>
      <c r="E47" s="8" t="s">
        <v>250</v>
      </c>
    </row>
    <row r="48" spans="1:5" x14ac:dyDescent="0.25">
      <c r="A48" s="8" t="s">
        <v>251</v>
      </c>
      <c r="B48" s="8" t="s">
        <v>847</v>
      </c>
      <c r="D48" s="8" t="s">
        <v>847</v>
      </c>
      <c r="E48" s="8" t="s">
        <v>251</v>
      </c>
    </row>
    <row r="49" spans="1:5" x14ac:dyDescent="0.25">
      <c r="A49" s="8" t="s">
        <v>252</v>
      </c>
      <c r="B49" s="8" t="s">
        <v>848</v>
      </c>
      <c r="D49" s="8" t="s">
        <v>848</v>
      </c>
      <c r="E49" s="8" t="s">
        <v>252</v>
      </c>
    </row>
    <row r="50" spans="1:5" x14ac:dyDescent="0.25">
      <c r="A50" s="8" t="s">
        <v>253</v>
      </c>
      <c r="B50" s="8" t="s">
        <v>849</v>
      </c>
      <c r="D50" s="8" t="s">
        <v>849</v>
      </c>
      <c r="E50" s="8" t="s">
        <v>253</v>
      </c>
    </row>
    <row r="51" spans="1:5" x14ac:dyDescent="0.25">
      <c r="A51" s="8" t="s">
        <v>254</v>
      </c>
      <c r="B51" s="8" t="s">
        <v>1386</v>
      </c>
      <c r="D51" s="8" t="s">
        <v>1386</v>
      </c>
      <c r="E51" s="8" t="s">
        <v>254</v>
      </c>
    </row>
    <row r="52" spans="1:5" x14ac:dyDescent="0.25">
      <c r="A52" s="8" t="s">
        <v>255</v>
      </c>
      <c r="B52" s="8" t="s">
        <v>850</v>
      </c>
      <c r="D52" s="8" t="s">
        <v>850</v>
      </c>
      <c r="E52" s="8" t="s">
        <v>255</v>
      </c>
    </row>
    <row r="53" spans="1:5" x14ac:dyDescent="0.25">
      <c r="A53" s="8" t="s">
        <v>256</v>
      </c>
      <c r="B53" s="8" t="s">
        <v>851</v>
      </c>
      <c r="D53" s="8" t="s">
        <v>851</v>
      </c>
      <c r="E53" s="8" t="s">
        <v>256</v>
      </c>
    </row>
    <row r="54" spans="1:5" x14ac:dyDescent="0.25">
      <c r="A54" s="8" t="s">
        <v>733</v>
      </c>
      <c r="B54" s="8" t="s">
        <v>852</v>
      </c>
      <c r="D54" s="8" t="s">
        <v>852</v>
      </c>
      <c r="E54" s="8" t="s">
        <v>733</v>
      </c>
    </row>
    <row r="55" spans="1:5" x14ac:dyDescent="0.25">
      <c r="A55" s="8" t="s">
        <v>257</v>
      </c>
      <c r="B55" s="8" t="s">
        <v>853</v>
      </c>
      <c r="D55" s="8" t="s">
        <v>853</v>
      </c>
      <c r="E55" s="8" t="s">
        <v>257</v>
      </c>
    </row>
    <row r="56" spans="1:5" x14ac:dyDescent="0.25">
      <c r="A56" s="8" t="s">
        <v>258</v>
      </c>
      <c r="B56" s="8" t="s">
        <v>1387</v>
      </c>
      <c r="D56" s="8" t="s">
        <v>1387</v>
      </c>
      <c r="E56" s="8" t="s">
        <v>258</v>
      </c>
    </row>
    <row r="57" spans="1:5" x14ac:dyDescent="0.25">
      <c r="A57" s="8" t="s">
        <v>259</v>
      </c>
      <c r="B57" s="8" t="s">
        <v>854</v>
      </c>
      <c r="D57" s="8" t="s">
        <v>854</v>
      </c>
      <c r="E57" s="8" t="s">
        <v>259</v>
      </c>
    </row>
    <row r="58" spans="1:5" x14ac:dyDescent="0.25">
      <c r="A58" s="8" t="s">
        <v>260</v>
      </c>
      <c r="B58" s="8" t="s">
        <v>855</v>
      </c>
      <c r="D58" s="8" t="s">
        <v>855</v>
      </c>
      <c r="E58" s="8" t="s">
        <v>260</v>
      </c>
    </row>
    <row r="59" spans="1:5" x14ac:dyDescent="0.25">
      <c r="A59" s="8" t="s">
        <v>261</v>
      </c>
      <c r="B59" s="8" t="s">
        <v>856</v>
      </c>
      <c r="D59" s="8" t="s">
        <v>856</v>
      </c>
      <c r="E59" s="8" t="s">
        <v>261</v>
      </c>
    </row>
    <row r="60" spans="1:5" x14ac:dyDescent="0.25">
      <c r="A60" s="8" t="s">
        <v>262</v>
      </c>
      <c r="B60" s="8" t="s">
        <v>857</v>
      </c>
      <c r="D60" s="8" t="s">
        <v>857</v>
      </c>
      <c r="E60" s="8" t="s">
        <v>262</v>
      </c>
    </row>
    <row r="61" spans="1:5" x14ac:dyDescent="0.25">
      <c r="A61" s="8" t="s">
        <v>263</v>
      </c>
      <c r="B61" s="8" t="s">
        <v>858</v>
      </c>
      <c r="D61" s="8" t="s">
        <v>858</v>
      </c>
      <c r="E61" s="8" t="s">
        <v>263</v>
      </c>
    </row>
    <row r="62" spans="1:5" x14ac:dyDescent="0.25">
      <c r="A62" s="8" t="s">
        <v>264</v>
      </c>
      <c r="B62" s="8" t="s">
        <v>859</v>
      </c>
      <c r="D62" s="8" t="s">
        <v>859</v>
      </c>
      <c r="E62" s="8" t="s">
        <v>264</v>
      </c>
    </row>
    <row r="63" spans="1:5" x14ac:dyDescent="0.25">
      <c r="A63" s="8" t="s">
        <v>265</v>
      </c>
      <c r="B63" s="8" t="s">
        <v>860</v>
      </c>
      <c r="D63" s="8" t="s">
        <v>860</v>
      </c>
      <c r="E63" s="8" t="s">
        <v>265</v>
      </c>
    </row>
    <row r="64" spans="1:5" x14ac:dyDescent="0.25">
      <c r="A64" s="8" t="s">
        <v>266</v>
      </c>
      <c r="B64" s="8" t="s">
        <v>861</v>
      </c>
      <c r="D64" s="8" t="s">
        <v>861</v>
      </c>
      <c r="E64" s="8" t="s">
        <v>266</v>
      </c>
    </row>
    <row r="65" spans="1:5" x14ac:dyDescent="0.25">
      <c r="A65" s="8" t="s">
        <v>267</v>
      </c>
      <c r="B65" s="8" t="s">
        <v>862</v>
      </c>
      <c r="D65" s="8" t="s">
        <v>862</v>
      </c>
      <c r="E65" s="8" t="s">
        <v>267</v>
      </c>
    </row>
    <row r="66" spans="1:5" x14ac:dyDescent="0.25">
      <c r="A66" s="8" t="s">
        <v>268</v>
      </c>
      <c r="B66" s="8" t="s">
        <v>863</v>
      </c>
      <c r="D66" s="8" t="s">
        <v>863</v>
      </c>
      <c r="E66" s="8" t="s">
        <v>268</v>
      </c>
    </row>
    <row r="67" spans="1:5" x14ac:dyDescent="0.25">
      <c r="A67" s="8" t="s">
        <v>269</v>
      </c>
      <c r="B67" s="8" t="s">
        <v>864</v>
      </c>
      <c r="D67" s="8" t="s">
        <v>864</v>
      </c>
      <c r="E67" s="8" t="s">
        <v>269</v>
      </c>
    </row>
    <row r="68" spans="1:5" x14ac:dyDescent="0.25">
      <c r="A68" s="8" t="s">
        <v>270</v>
      </c>
      <c r="B68" s="8" t="s">
        <v>865</v>
      </c>
      <c r="D68" s="8" t="s">
        <v>865</v>
      </c>
      <c r="E68" s="8" t="s">
        <v>270</v>
      </c>
    </row>
    <row r="69" spans="1:5" x14ac:dyDescent="0.25">
      <c r="A69" s="8" t="s">
        <v>271</v>
      </c>
      <c r="B69" s="8" t="s">
        <v>866</v>
      </c>
      <c r="D69" s="8" t="s">
        <v>866</v>
      </c>
      <c r="E69" s="8" t="s">
        <v>271</v>
      </c>
    </row>
    <row r="70" spans="1:5" x14ac:dyDescent="0.25">
      <c r="A70" s="8" t="s">
        <v>272</v>
      </c>
      <c r="B70" s="8" t="s">
        <v>867</v>
      </c>
      <c r="D70" s="8" t="s">
        <v>867</v>
      </c>
      <c r="E70" s="8" t="s">
        <v>272</v>
      </c>
    </row>
    <row r="71" spans="1:5" x14ac:dyDescent="0.25">
      <c r="A71" s="8" t="s">
        <v>273</v>
      </c>
      <c r="B71" s="8" t="s">
        <v>868</v>
      </c>
      <c r="D71" s="8" t="s">
        <v>868</v>
      </c>
      <c r="E71" s="8" t="s">
        <v>273</v>
      </c>
    </row>
    <row r="72" spans="1:5" x14ac:dyDescent="0.25">
      <c r="A72" s="8" t="s">
        <v>274</v>
      </c>
      <c r="B72" s="8" t="s">
        <v>869</v>
      </c>
      <c r="D72" s="8" t="s">
        <v>869</v>
      </c>
      <c r="E72" s="8" t="s">
        <v>274</v>
      </c>
    </row>
    <row r="73" spans="1:5" x14ac:dyDescent="0.25">
      <c r="A73" s="8" t="s">
        <v>275</v>
      </c>
      <c r="B73" s="8" t="s">
        <v>870</v>
      </c>
      <c r="D73" s="8" t="s">
        <v>870</v>
      </c>
      <c r="E73" s="8" t="s">
        <v>275</v>
      </c>
    </row>
    <row r="74" spans="1:5" x14ac:dyDescent="0.25">
      <c r="A74" s="8" t="s">
        <v>276</v>
      </c>
      <c r="B74" s="8" t="s">
        <v>871</v>
      </c>
      <c r="D74" s="8" t="s">
        <v>871</v>
      </c>
      <c r="E74" s="8" t="s">
        <v>276</v>
      </c>
    </row>
    <row r="75" spans="1:5" x14ac:dyDescent="0.25">
      <c r="A75" s="8" t="s">
        <v>277</v>
      </c>
      <c r="B75" s="8" t="s">
        <v>872</v>
      </c>
      <c r="D75" s="8" t="s">
        <v>872</v>
      </c>
      <c r="E75" s="8" t="s">
        <v>277</v>
      </c>
    </row>
    <row r="76" spans="1:5" x14ac:dyDescent="0.25">
      <c r="A76" s="8" t="s">
        <v>278</v>
      </c>
      <c r="B76" s="8" t="s">
        <v>873</v>
      </c>
      <c r="D76" s="8" t="s">
        <v>873</v>
      </c>
      <c r="E76" s="8" t="s">
        <v>278</v>
      </c>
    </row>
    <row r="77" spans="1:5" x14ac:dyDescent="0.25">
      <c r="A77" s="8" t="s">
        <v>279</v>
      </c>
      <c r="B77" s="8" t="s">
        <v>874</v>
      </c>
      <c r="D77" s="8" t="s">
        <v>874</v>
      </c>
      <c r="E77" s="8" t="s">
        <v>279</v>
      </c>
    </row>
    <row r="78" spans="1:5" x14ac:dyDescent="0.25">
      <c r="A78" s="8" t="s">
        <v>280</v>
      </c>
      <c r="B78" s="8" t="s">
        <v>875</v>
      </c>
      <c r="D78" s="8" t="s">
        <v>875</v>
      </c>
      <c r="E78" s="8" t="s">
        <v>280</v>
      </c>
    </row>
    <row r="79" spans="1:5" x14ac:dyDescent="0.25">
      <c r="A79" s="8" t="s">
        <v>281</v>
      </c>
      <c r="B79" s="8" t="s">
        <v>876</v>
      </c>
      <c r="D79" s="8" t="s">
        <v>876</v>
      </c>
      <c r="E79" s="8" t="s">
        <v>281</v>
      </c>
    </row>
    <row r="80" spans="1:5" x14ac:dyDescent="0.25">
      <c r="A80" s="8" t="s">
        <v>282</v>
      </c>
      <c r="B80" s="8" t="s">
        <v>877</v>
      </c>
      <c r="D80" s="8" t="s">
        <v>877</v>
      </c>
      <c r="E80" s="8" t="s">
        <v>282</v>
      </c>
    </row>
    <row r="81" spans="1:5" x14ac:dyDescent="0.25">
      <c r="A81" s="8" t="s">
        <v>283</v>
      </c>
      <c r="B81" s="8" t="s">
        <v>878</v>
      </c>
      <c r="D81" s="8" t="s">
        <v>878</v>
      </c>
      <c r="E81" s="8" t="s">
        <v>283</v>
      </c>
    </row>
    <row r="82" spans="1:5" x14ac:dyDescent="0.25">
      <c r="A82" s="8" t="s">
        <v>284</v>
      </c>
      <c r="B82" s="8" t="s">
        <v>879</v>
      </c>
      <c r="D82" s="8" t="s">
        <v>879</v>
      </c>
      <c r="E82" s="8" t="s">
        <v>284</v>
      </c>
    </row>
    <row r="83" spans="1:5" x14ac:dyDescent="0.25">
      <c r="A83" s="8" t="s">
        <v>285</v>
      </c>
      <c r="B83" s="8" t="s">
        <v>1388</v>
      </c>
      <c r="D83" s="8" t="s">
        <v>1388</v>
      </c>
      <c r="E83" s="8" t="s">
        <v>285</v>
      </c>
    </row>
    <row r="84" spans="1:5" x14ac:dyDescent="0.25">
      <c r="A84" s="8" t="s">
        <v>286</v>
      </c>
      <c r="B84" s="8" t="s">
        <v>1389</v>
      </c>
      <c r="D84" s="8" t="s">
        <v>1389</v>
      </c>
      <c r="E84" s="8" t="s">
        <v>286</v>
      </c>
    </row>
    <row r="85" spans="1:5" x14ac:dyDescent="0.25">
      <c r="A85" s="8" t="s">
        <v>287</v>
      </c>
      <c r="B85" s="8" t="s">
        <v>880</v>
      </c>
      <c r="D85" s="8" t="s">
        <v>880</v>
      </c>
      <c r="E85" s="8" t="s">
        <v>287</v>
      </c>
    </row>
    <row r="86" spans="1:5" x14ac:dyDescent="0.25">
      <c r="A86" s="8" t="s">
        <v>288</v>
      </c>
      <c r="B86" s="8" t="s">
        <v>881</v>
      </c>
      <c r="D86" s="8" t="s">
        <v>881</v>
      </c>
      <c r="E86" s="8" t="s">
        <v>288</v>
      </c>
    </row>
    <row r="87" spans="1:5" x14ac:dyDescent="0.25">
      <c r="A87" s="8" t="s">
        <v>289</v>
      </c>
      <c r="B87" s="8" t="s">
        <v>882</v>
      </c>
      <c r="D87" s="8" t="s">
        <v>882</v>
      </c>
      <c r="E87" s="8" t="s">
        <v>289</v>
      </c>
    </row>
    <row r="88" spans="1:5" x14ac:dyDescent="0.25">
      <c r="A88" s="8" t="s">
        <v>290</v>
      </c>
      <c r="B88" s="8" t="s">
        <v>883</v>
      </c>
      <c r="D88" s="8" t="s">
        <v>883</v>
      </c>
      <c r="E88" s="8" t="s">
        <v>290</v>
      </c>
    </row>
    <row r="89" spans="1:5" x14ac:dyDescent="0.25">
      <c r="A89" s="8" t="s">
        <v>291</v>
      </c>
      <c r="B89" s="8" t="s">
        <v>884</v>
      </c>
      <c r="D89" s="8" t="s">
        <v>884</v>
      </c>
      <c r="E89" s="8" t="s">
        <v>291</v>
      </c>
    </row>
    <row r="90" spans="1:5" x14ac:dyDescent="0.25">
      <c r="A90" s="8" t="s">
        <v>292</v>
      </c>
      <c r="B90" s="8" t="s">
        <v>885</v>
      </c>
      <c r="D90" s="8" t="s">
        <v>885</v>
      </c>
      <c r="E90" s="8" t="s">
        <v>292</v>
      </c>
    </row>
    <row r="91" spans="1:5" x14ac:dyDescent="0.25">
      <c r="A91" s="8" t="s">
        <v>293</v>
      </c>
      <c r="B91" s="8" t="s">
        <v>886</v>
      </c>
      <c r="D91" s="8" t="s">
        <v>886</v>
      </c>
      <c r="E91" s="8" t="s">
        <v>293</v>
      </c>
    </row>
    <row r="92" spans="1:5" x14ac:dyDescent="0.25">
      <c r="A92" s="8" t="s">
        <v>294</v>
      </c>
      <c r="B92" s="8" t="s">
        <v>887</v>
      </c>
      <c r="D92" s="8" t="s">
        <v>887</v>
      </c>
      <c r="E92" s="8" t="s">
        <v>294</v>
      </c>
    </row>
    <row r="93" spans="1:5" x14ac:dyDescent="0.25">
      <c r="A93" s="8" t="s">
        <v>295</v>
      </c>
      <c r="B93" s="8" t="s">
        <v>888</v>
      </c>
      <c r="D93" s="8" t="s">
        <v>888</v>
      </c>
      <c r="E93" s="8" t="s">
        <v>295</v>
      </c>
    </row>
    <row r="94" spans="1:5" x14ac:dyDescent="0.25">
      <c r="A94" s="8" t="s">
        <v>296</v>
      </c>
      <c r="B94" s="8" t="s">
        <v>889</v>
      </c>
      <c r="D94" s="8" t="s">
        <v>889</v>
      </c>
      <c r="E94" s="8" t="s">
        <v>296</v>
      </c>
    </row>
    <row r="95" spans="1:5" x14ac:dyDescent="0.25">
      <c r="A95" s="8" t="s">
        <v>297</v>
      </c>
      <c r="B95" s="8" t="s">
        <v>890</v>
      </c>
      <c r="D95" s="8" t="s">
        <v>890</v>
      </c>
      <c r="E95" s="8" t="s">
        <v>297</v>
      </c>
    </row>
    <row r="96" spans="1:5" x14ac:dyDescent="0.25">
      <c r="A96" s="8" t="s">
        <v>298</v>
      </c>
      <c r="B96" s="8" t="s">
        <v>891</v>
      </c>
      <c r="D96" s="8" t="s">
        <v>891</v>
      </c>
      <c r="E96" s="8" t="s">
        <v>298</v>
      </c>
    </row>
    <row r="97" spans="1:5" x14ac:dyDescent="0.25">
      <c r="A97" s="8" t="s">
        <v>299</v>
      </c>
      <c r="B97" s="8" t="s">
        <v>892</v>
      </c>
      <c r="D97" s="8" t="s">
        <v>892</v>
      </c>
      <c r="E97" s="8" t="s">
        <v>299</v>
      </c>
    </row>
    <row r="98" spans="1:5" x14ac:dyDescent="0.25">
      <c r="A98" s="8" t="s">
        <v>300</v>
      </c>
      <c r="B98" s="8" t="s">
        <v>893</v>
      </c>
      <c r="D98" s="8" t="s">
        <v>893</v>
      </c>
      <c r="E98" s="8" t="s">
        <v>300</v>
      </c>
    </row>
    <row r="99" spans="1:5" x14ac:dyDescent="0.25">
      <c r="A99" s="8" t="s">
        <v>301</v>
      </c>
      <c r="B99" s="8" t="s">
        <v>894</v>
      </c>
      <c r="D99" s="8" t="s">
        <v>894</v>
      </c>
      <c r="E99" s="8" t="s">
        <v>301</v>
      </c>
    </row>
    <row r="100" spans="1:5" x14ac:dyDescent="0.25">
      <c r="A100" s="8" t="s">
        <v>302</v>
      </c>
      <c r="B100" s="8" t="s">
        <v>895</v>
      </c>
      <c r="D100" s="8" t="s">
        <v>895</v>
      </c>
      <c r="E100" s="8" t="s">
        <v>302</v>
      </c>
    </row>
    <row r="101" spans="1:5" x14ac:dyDescent="0.25">
      <c r="A101" s="8" t="s">
        <v>303</v>
      </c>
      <c r="B101" s="8" t="s">
        <v>896</v>
      </c>
      <c r="D101" s="8" t="s">
        <v>896</v>
      </c>
      <c r="E101" s="8" t="s">
        <v>303</v>
      </c>
    </row>
    <row r="102" spans="1:5" x14ac:dyDescent="0.25">
      <c r="A102" s="8" t="s">
        <v>304</v>
      </c>
      <c r="B102" s="8" t="s">
        <v>897</v>
      </c>
      <c r="D102" s="8" t="s">
        <v>897</v>
      </c>
      <c r="E102" s="8" t="s">
        <v>304</v>
      </c>
    </row>
    <row r="103" spans="1:5" x14ac:dyDescent="0.25">
      <c r="A103" s="8" t="s">
        <v>305</v>
      </c>
      <c r="B103" s="8" t="s">
        <v>898</v>
      </c>
      <c r="D103" s="8" t="s">
        <v>898</v>
      </c>
      <c r="E103" s="8" t="s">
        <v>305</v>
      </c>
    </row>
    <row r="104" spans="1:5" x14ac:dyDescent="0.25">
      <c r="A104" s="8" t="s">
        <v>306</v>
      </c>
      <c r="B104" s="8" t="s">
        <v>899</v>
      </c>
      <c r="D104" s="8" t="s">
        <v>899</v>
      </c>
      <c r="E104" s="8" t="s">
        <v>306</v>
      </c>
    </row>
    <row r="105" spans="1:5" x14ac:dyDescent="0.25">
      <c r="A105" s="8" t="s">
        <v>307</v>
      </c>
      <c r="B105" s="8" t="s">
        <v>900</v>
      </c>
      <c r="D105" s="8" t="s">
        <v>900</v>
      </c>
      <c r="E105" s="8" t="s">
        <v>307</v>
      </c>
    </row>
    <row r="106" spans="1:5" x14ac:dyDescent="0.25">
      <c r="A106" s="8" t="s">
        <v>308</v>
      </c>
      <c r="B106" s="8" t="s">
        <v>901</v>
      </c>
      <c r="D106" s="8" t="s">
        <v>901</v>
      </c>
      <c r="E106" s="8" t="s">
        <v>308</v>
      </c>
    </row>
    <row r="107" spans="1:5" x14ac:dyDescent="0.25">
      <c r="A107" s="8" t="s">
        <v>309</v>
      </c>
      <c r="B107" s="8" t="s">
        <v>1390</v>
      </c>
      <c r="D107" s="8" t="s">
        <v>1390</v>
      </c>
      <c r="E107" s="8" t="s">
        <v>309</v>
      </c>
    </row>
    <row r="108" spans="1:5" x14ac:dyDescent="0.25">
      <c r="A108" s="8" t="s">
        <v>310</v>
      </c>
      <c r="B108" s="8" t="s">
        <v>1391</v>
      </c>
      <c r="D108" s="8" t="s">
        <v>1391</v>
      </c>
      <c r="E108" s="8" t="s">
        <v>310</v>
      </c>
    </row>
    <row r="109" spans="1:5" x14ac:dyDescent="0.25">
      <c r="A109" s="8" t="s">
        <v>311</v>
      </c>
      <c r="B109" s="8" t="s">
        <v>902</v>
      </c>
      <c r="D109" s="8" t="s">
        <v>902</v>
      </c>
      <c r="E109" s="8" t="s">
        <v>311</v>
      </c>
    </row>
    <row r="110" spans="1:5" x14ac:dyDescent="0.25">
      <c r="A110" s="8" t="s">
        <v>312</v>
      </c>
      <c r="B110" s="8" t="s">
        <v>903</v>
      </c>
      <c r="D110" s="8" t="s">
        <v>903</v>
      </c>
      <c r="E110" s="8" t="s">
        <v>312</v>
      </c>
    </row>
    <row r="111" spans="1:5" x14ac:dyDescent="0.25">
      <c r="A111" s="8" t="s">
        <v>313</v>
      </c>
      <c r="B111" s="8" t="s">
        <v>904</v>
      </c>
      <c r="D111" s="8" t="s">
        <v>904</v>
      </c>
      <c r="E111" s="8" t="s">
        <v>313</v>
      </c>
    </row>
    <row r="112" spans="1:5" x14ac:dyDescent="0.25">
      <c r="A112" s="8" t="s">
        <v>314</v>
      </c>
      <c r="B112" s="8" t="s">
        <v>905</v>
      </c>
      <c r="D112" s="8" t="s">
        <v>905</v>
      </c>
      <c r="E112" s="8" t="s">
        <v>314</v>
      </c>
    </row>
    <row r="113" spans="1:5" x14ac:dyDescent="0.25">
      <c r="A113" s="8" t="s">
        <v>315</v>
      </c>
      <c r="B113" s="8" t="s">
        <v>906</v>
      </c>
      <c r="D113" s="8" t="s">
        <v>906</v>
      </c>
      <c r="E113" s="8" t="s">
        <v>315</v>
      </c>
    </row>
    <row r="114" spans="1:5" x14ac:dyDescent="0.25">
      <c r="A114" s="8" t="s">
        <v>316</v>
      </c>
      <c r="B114" s="8" t="s">
        <v>907</v>
      </c>
      <c r="D114" s="8" t="s">
        <v>907</v>
      </c>
      <c r="E114" s="8" t="s">
        <v>316</v>
      </c>
    </row>
    <row r="115" spans="1:5" x14ac:dyDescent="0.25">
      <c r="A115" s="8" t="s">
        <v>317</v>
      </c>
      <c r="B115" s="8" t="s">
        <v>908</v>
      </c>
      <c r="D115" s="8" t="s">
        <v>908</v>
      </c>
      <c r="E115" s="8" t="s">
        <v>317</v>
      </c>
    </row>
    <row r="116" spans="1:5" x14ac:dyDescent="0.25">
      <c r="A116" s="8" t="s">
        <v>318</v>
      </c>
      <c r="B116" s="8" t="s">
        <v>909</v>
      </c>
      <c r="D116" s="8" t="s">
        <v>909</v>
      </c>
      <c r="E116" s="8" t="s">
        <v>318</v>
      </c>
    </row>
    <row r="117" spans="1:5" x14ac:dyDescent="0.25">
      <c r="A117" s="8" t="s">
        <v>319</v>
      </c>
      <c r="B117" s="8" t="s">
        <v>910</v>
      </c>
      <c r="D117" s="8" t="s">
        <v>910</v>
      </c>
      <c r="E117" s="8" t="s">
        <v>319</v>
      </c>
    </row>
    <row r="118" spans="1:5" x14ac:dyDescent="0.25">
      <c r="A118" s="8" t="s">
        <v>734</v>
      </c>
      <c r="B118" s="8" t="s">
        <v>911</v>
      </c>
      <c r="D118" s="8" t="s">
        <v>911</v>
      </c>
      <c r="E118" s="8" t="s">
        <v>734</v>
      </c>
    </row>
    <row r="119" spans="1:5" x14ac:dyDescent="0.25">
      <c r="A119" s="8" t="s">
        <v>320</v>
      </c>
      <c r="B119" s="8" t="s">
        <v>1392</v>
      </c>
      <c r="D119" s="8" t="s">
        <v>1392</v>
      </c>
      <c r="E119" s="8" t="s">
        <v>320</v>
      </c>
    </row>
    <row r="120" spans="1:5" x14ac:dyDescent="0.25">
      <c r="A120" s="8" t="s">
        <v>321</v>
      </c>
      <c r="B120" s="8" t="s">
        <v>1393</v>
      </c>
      <c r="D120" s="8" t="s">
        <v>1393</v>
      </c>
      <c r="E120" s="8" t="s">
        <v>321</v>
      </c>
    </row>
    <row r="121" spans="1:5" x14ac:dyDescent="0.25">
      <c r="A121" s="8" t="s">
        <v>322</v>
      </c>
      <c r="B121" s="8" t="s">
        <v>1394</v>
      </c>
      <c r="D121" s="8" t="s">
        <v>1394</v>
      </c>
      <c r="E121" s="8" t="s">
        <v>322</v>
      </c>
    </row>
    <row r="122" spans="1:5" x14ac:dyDescent="0.25">
      <c r="A122" s="8" t="s">
        <v>323</v>
      </c>
      <c r="B122" s="8" t="s">
        <v>1395</v>
      </c>
      <c r="D122" s="8" t="s">
        <v>1395</v>
      </c>
      <c r="E122" s="8" t="s">
        <v>323</v>
      </c>
    </row>
    <row r="123" spans="1:5" x14ac:dyDescent="0.25">
      <c r="A123" s="8" t="s">
        <v>324</v>
      </c>
      <c r="B123" s="8" t="s">
        <v>1396</v>
      </c>
      <c r="D123" s="8" t="s">
        <v>1396</v>
      </c>
      <c r="E123" s="8" t="s">
        <v>324</v>
      </c>
    </row>
    <row r="124" spans="1:5" x14ac:dyDescent="0.25">
      <c r="A124" s="8" t="s">
        <v>325</v>
      </c>
      <c r="B124" s="8" t="s">
        <v>1397</v>
      </c>
      <c r="D124" s="8" t="s">
        <v>1397</v>
      </c>
      <c r="E124" s="8" t="s">
        <v>325</v>
      </c>
    </row>
    <row r="125" spans="1:5" x14ac:dyDescent="0.25">
      <c r="A125" s="8" t="s">
        <v>326</v>
      </c>
      <c r="B125" s="8" t="s">
        <v>912</v>
      </c>
      <c r="D125" s="8" t="s">
        <v>912</v>
      </c>
      <c r="E125" s="8" t="s">
        <v>326</v>
      </c>
    </row>
    <row r="126" spans="1:5" x14ac:dyDescent="0.25">
      <c r="A126" s="8" t="s">
        <v>327</v>
      </c>
      <c r="B126" s="8" t="s">
        <v>913</v>
      </c>
      <c r="D126" s="8" t="s">
        <v>913</v>
      </c>
      <c r="E126" s="8" t="s">
        <v>327</v>
      </c>
    </row>
    <row r="127" spans="1:5" x14ac:dyDescent="0.25">
      <c r="A127" s="8" t="s">
        <v>328</v>
      </c>
      <c r="B127" s="8" t="s">
        <v>914</v>
      </c>
      <c r="D127" s="8" t="s">
        <v>914</v>
      </c>
      <c r="E127" s="8" t="s">
        <v>328</v>
      </c>
    </row>
    <row r="128" spans="1:5" x14ac:dyDescent="0.25">
      <c r="A128" s="8" t="s">
        <v>329</v>
      </c>
      <c r="B128" s="8" t="s">
        <v>915</v>
      </c>
      <c r="D128" s="8" t="s">
        <v>915</v>
      </c>
      <c r="E128" s="8" t="s">
        <v>329</v>
      </c>
    </row>
    <row r="129" spans="1:5" x14ac:dyDescent="0.25">
      <c r="A129" s="8" t="s">
        <v>330</v>
      </c>
      <c r="B129" s="8" t="s">
        <v>916</v>
      </c>
      <c r="D129" s="8" t="s">
        <v>916</v>
      </c>
      <c r="E129" s="8" t="s">
        <v>330</v>
      </c>
    </row>
    <row r="130" spans="1:5" x14ac:dyDescent="0.25">
      <c r="A130" s="8" t="s">
        <v>331</v>
      </c>
      <c r="B130" s="8" t="s">
        <v>917</v>
      </c>
      <c r="D130" s="8" t="s">
        <v>917</v>
      </c>
      <c r="E130" s="8" t="s">
        <v>331</v>
      </c>
    </row>
    <row r="131" spans="1:5" x14ac:dyDescent="0.25">
      <c r="A131" s="8" t="s">
        <v>332</v>
      </c>
      <c r="B131" s="8" t="s">
        <v>918</v>
      </c>
      <c r="D131" s="8" t="s">
        <v>918</v>
      </c>
      <c r="E131" s="8" t="s">
        <v>332</v>
      </c>
    </row>
    <row r="132" spans="1:5" x14ac:dyDescent="0.25">
      <c r="A132" s="8" t="s">
        <v>333</v>
      </c>
      <c r="B132" s="8" t="s">
        <v>919</v>
      </c>
      <c r="D132" s="8" t="s">
        <v>919</v>
      </c>
      <c r="E132" s="8" t="s">
        <v>333</v>
      </c>
    </row>
    <row r="133" spans="1:5" x14ac:dyDescent="0.25">
      <c r="A133" s="8" t="s">
        <v>334</v>
      </c>
      <c r="B133" s="8" t="s">
        <v>920</v>
      </c>
      <c r="D133" s="8" t="s">
        <v>920</v>
      </c>
      <c r="E133" s="8" t="s">
        <v>334</v>
      </c>
    </row>
    <row r="134" spans="1:5" x14ac:dyDescent="0.25">
      <c r="A134" s="8" t="s">
        <v>335</v>
      </c>
      <c r="B134" s="8" t="s">
        <v>921</v>
      </c>
      <c r="D134" s="8" t="s">
        <v>921</v>
      </c>
      <c r="E134" s="8" t="s">
        <v>335</v>
      </c>
    </row>
    <row r="135" spans="1:5" x14ac:dyDescent="0.25">
      <c r="A135" s="8" t="s">
        <v>336</v>
      </c>
      <c r="B135" s="8" t="s">
        <v>922</v>
      </c>
      <c r="D135" s="8" t="s">
        <v>922</v>
      </c>
      <c r="E135" s="8" t="s">
        <v>336</v>
      </c>
    </row>
    <row r="136" spans="1:5" x14ac:dyDescent="0.25">
      <c r="A136" s="8" t="s">
        <v>337</v>
      </c>
      <c r="B136" s="8" t="s">
        <v>923</v>
      </c>
      <c r="D136" s="8" t="s">
        <v>923</v>
      </c>
      <c r="E136" s="8" t="s">
        <v>337</v>
      </c>
    </row>
    <row r="137" spans="1:5" x14ac:dyDescent="0.25">
      <c r="A137" s="8" t="s">
        <v>338</v>
      </c>
      <c r="B137" s="8" t="s">
        <v>924</v>
      </c>
      <c r="D137" s="8" t="s">
        <v>924</v>
      </c>
      <c r="E137" s="8" t="s">
        <v>338</v>
      </c>
    </row>
    <row r="138" spans="1:5" x14ac:dyDescent="0.25">
      <c r="A138" s="8" t="s">
        <v>339</v>
      </c>
      <c r="B138" s="8" t="s">
        <v>925</v>
      </c>
      <c r="D138" s="8" t="s">
        <v>925</v>
      </c>
      <c r="E138" s="8" t="s">
        <v>339</v>
      </c>
    </row>
    <row r="139" spans="1:5" x14ac:dyDescent="0.25">
      <c r="A139" s="8" t="s">
        <v>340</v>
      </c>
      <c r="B139" s="8" t="s">
        <v>926</v>
      </c>
      <c r="D139" s="8" t="s">
        <v>926</v>
      </c>
      <c r="E139" s="8" t="s">
        <v>340</v>
      </c>
    </row>
    <row r="140" spans="1:5" x14ac:dyDescent="0.25">
      <c r="A140" s="8" t="s">
        <v>341</v>
      </c>
      <c r="B140" s="8" t="s">
        <v>927</v>
      </c>
      <c r="D140" s="8" t="s">
        <v>927</v>
      </c>
      <c r="E140" s="8" t="s">
        <v>341</v>
      </c>
    </row>
    <row r="141" spans="1:5" x14ac:dyDescent="0.25">
      <c r="A141" s="8" t="s">
        <v>342</v>
      </c>
      <c r="B141" s="8" t="s">
        <v>928</v>
      </c>
      <c r="D141" s="8" t="s">
        <v>928</v>
      </c>
      <c r="E141" s="8" t="s">
        <v>342</v>
      </c>
    </row>
    <row r="142" spans="1:5" x14ac:dyDescent="0.25">
      <c r="A142" s="8" t="s">
        <v>343</v>
      </c>
      <c r="B142" s="8" t="s">
        <v>1398</v>
      </c>
      <c r="D142" s="8" t="s">
        <v>1398</v>
      </c>
      <c r="E142" s="8" t="s">
        <v>343</v>
      </c>
    </row>
    <row r="143" spans="1:5" x14ac:dyDescent="0.25">
      <c r="A143" s="8" t="s">
        <v>344</v>
      </c>
      <c r="B143" s="8" t="s">
        <v>929</v>
      </c>
      <c r="D143" s="8" t="s">
        <v>929</v>
      </c>
      <c r="E143" s="8" t="s">
        <v>344</v>
      </c>
    </row>
    <row r="144" spans="1:5" x14ac:dyDescent="0.25">
      <c r="A144" s="8" t="s">
        <v>345</v>
      </c>
      <c r="B144" s="8" t="s">
        <v>930</v>
      </c>
      <c r="D144" s="8" t="s">
        <v>930</v>
      </c>
      <c r="E144" s="8" t="s">
        <v>345</v>
      </c>
    </row>
    <row r="145" spans="1:5" x14ac:dyDescent="0.25">
      <c r="A145" s="8" t="s">
        <v>346</v>
      </c>
      <c r="B145" s="8" t="s">
        <v>931</v>
      </c>
      <c r="D145" s="8" t="s">
        <v>931</v>
      </c>
      <c r="E145" s="8" t="s">
        <v>346</v>
      </c>
    </row>
    <row r="146" spans="1:5" x14ac:dyDescent="0.25">
      <c r="A146" s="8" t="s">
        <v>347</v>
      </c>
      <c r="B146" s="8" t="s">
        <v>932</v>
      </c>
      <c r="D146" s="8" t="s">
        <v>932</v>
      </c>
      <c r="E146" s="8" t="s">
        <v>347</v>
      </c>
    </row>
    <row r="147" spans="1:5" x14ac:dyDescent="0.25">
      <c r="A147" s="8" t="s">
        <v>348</v>
      </c>
      <c r="B147" s="8" t="s">
        <v>933</v>
      </c>
      <c r="D147" s="8" t="s">
        <v>933</v>
      </c>
      <c r="E147" s="8" t="s">
        <v>348</v>
      </c>
    </row>
    <row r="148" spans="1:5" x14ac:dyDescent="0.25">
      <c r="A148" s="8" t="s">
        <v>349</v>
      </c>
      <c r="B148" s="8" t="s">
        <v>934</v>
      </c>
      <c r="D148" s="8" t="s">
        <v>934</v>
      </c>
      <c r="E148" s="8" t="s">
        <v>349</v>
      </c>
    </row>
    <row r="149" spans="1:5" x14ac:dyDescent="0.25">
      <c r="A149" s="8" t="s">
        <v>350</v>
      </c>
      <c r="B149" s="8" t="s">
        <v>935</v>
      </c>
      <c r="D149" s="8" t="s">
        <v>935</v>
      </c>
      <c r="E149" s="8" t="s">
        <v>350</v>
      </c>
    </row>
    <row r="150" spans="1:5" x14ac:dyDescent="0.25">
      <c r="A150" s="8" t="s">
        <v>351</v>
      </c>
      <c r="B150" s="8" t="s">
        <v>936</v>
      </c>
      <c r="D150" s="8" t="s">
        <v>936</v>
      </c>
      <c r="E150" s="8" t="s">
        <v>351</v>
      </c>
    </row>
    <row r="151" spans="1:5" x14ac:dyDescent="0.25">
      <c r="A151" s="8" t="s">
        <v>352</v>
      </c>
      <c r="B151" s="8" t="s">
        <v>1399</v>
      </c>
      <c r="D151" s="8" t="s">
        <v>1399</v>
      </c>
      <c r="E151" s="8" t="s">
        <v>352</v>
      </c>
    </row>
    <row r="152" spans="1:5" x14ac:dyDescent="0.25">
      <c r="A152" s="8" t="s">
        <v>735</v>
      </c>
      <c r="B152" s="8" t="s">
        <v>937</v>
      </c>
      <c r="D152" s="8" t="s">
        <v>937</v>
      </c>
      <c r="E152" s="8" t="s">
        <v>735</v>
      </c>
    </row>
    <row r="153" spans="1:5" x14ac:dyDescent="0.25">
      <c r="A153" s="8" t="s">
        <v>353</v>
      </c>
      <c r="B153" s="8" t="s">
        <v>938</v>
      </c>
      <c r="D153" s="8" t="s">
        <v>938</v>
      </c>
      <c r="E153" s="8" t="s">
        <v>353</v>
      </c>
    </row>
    <row r="154" spans="1:5" x14ac:dyDescent="0.25">
      <c r="A154" s="8" t="s">
        <v>354</v>
      </c>
      <c r="B154" s="8" t="s">
        <v>939</v>
      </c>
      <c r="D154" s="8" t="s">
        <v>939</v>
      </c>
      <c r="E154" s="8" t="s">
        <v>354</v>
      </c>
    </row>
    <row r="155" spans="1:5" x14ac:dyDescent="0.25">
      <c r="A155" s="8" t="s">
        <v>355</v>
      </c>
      <c r="B155" s="8" t="s">
        <v>940</v>
      </c>
      <c r="D155" s="8" t="s">
        <v>940</v>
      </c>
      <c r="E155" s="8" t="s">
        <v>355</v>
      </c>
    </row>
    <row r="156" spans="1:5" x14ac:dyDescent="0.25">
      <c r="A156" s="8" t="s">
        <v>356</v>
      </c>
      <c r="B156" s="8" t="s">
        <v>941</v>
      </c>
      <c r="D156" s="8" t="s">
        <v>941</v>
      </c>
      <c r="E156" s="8" t="s">
        <v>356</v>
      </c>
    </row>
    <row r="157" spans="1:5" x14ac:dyDescent="0.25">
      <c r="A157" s="8" t="s">
        <v>357</v>
      </c>
      <c r="B157" s="8" t="s">
        <v>942</v>
      </c>
      <c r="D157" s="8" t="s">
        <v>942</v>
      </c>
      <c r="E157" s="8" t="s">
        <v>357</v>
      </c>
    </row>
    <row r="158" spans="1:5" x14ac:dyDescent="0.25">
      <c r="A158" s="8" t="s">
        <v>358</v>
      </c>
      <c r="B158" s="8" t="s">
        <v>943</v>
      </c>
      <c r="D158" s="8" t="s">
        <v>943</v>
      </c>
      <c r="E158" s="8" t="s">
        <v>358</v>
      </c>
    </row>
    <row r="159" spans="1:5" x14ac:dyDescent="0.25">
      <c r="A159" s="8" t="s">
        <v>359</v>
      </c>
      <c r="B159" s="8" t="s">
        <v>944</v>
      </c>
      <c r="D159" s="8" t="s">
        <v>944</v>
      </c>
      <c r="E159" s="8" t="s">
        <v>359</v>
      </c>
    </row>
    <row r="160" spans="1:5" x14ac:dyDescent="0.25">
      <c r="A160" s="8" t="s">
        <v>360</v>
      </c>
      <c r="B160" s="8" t="s">
        <v>945</v>
      </c>
      <c r="D160" s="8" t="s">
        <v>945</v>
      </c>
      <c r="E160" s="8" t="s">
        <v>360</v>
      </c>
    </row>
    <row r="161" spans="1:5" x14ac:dyDescent="0.25">
      <c r="A161" s="8" t="s">
        <v>361</v>
      </c>
      <c r="B161" s="8" t="s">
        <v>946</v>
      </c>
      <c r="D161" s="8" t="s">
        <v>946</v>
      </c>
      <c r="E161" s="8" t="s">
        <v>361</v>
      </c>
    </row>
    <row r="162" spans="1:5" x14ac:dyDescent="0.25">
      <c r="A162" s="8" t="s">
        <v>362</v>
      </c>
      <c r="B162" s="8" t="s">
        <v>947</v>
      </c>
      <c r="D162" s="8" t="s">
        <v>947</v>
      </c>
      <c r="E162" s="8" t="s">
        <v>362</v>
      </c>
    </row>
    <row r="163" spans="1:5" x14ac:dyDescent="0.25">
      <c r="A163" s="8" t="s">
        <v>363</v>
      </c>
      <c r="B163" s="8" t="s">
        <v>948</v>
      </c>
      <c r="D163" s="8" t="s">
        <v>948</v>
      </c>
      <c r="E163" s="8" t="s">
        <v>363</v>
      </c>
    </row>
    <row r="164" spans="1:5" x14ac:dyDescent="0.25">
      <c r="A164" s="8" t="s">
        <v>364</v>
      </c>
      <c r="B164" s="8" t="s">
        <v>949</v>
      </c>
      <c r="D164" s="8" t="s">
        <v>949</v>
      </c>
      <c r="E164" s="8" t="s">
        <v>364</v>
      </c>
    </row>
    <row r="165" spans="1:5" x14ac:dyDescent="0.25">
      <c r="A165" s="8" t="s">
        <v>365</v>
      </c>
      <c r="B165" s="8" t="s">
        <v>950</v>
      </c>
      <c r="D165" s="8" t="s">
        <v>950</v>
      </c>
      <c r="E165" s="8" t="s">
        <v>365</v>
      </c>
    </row>
    <row r="166" spans="1:5" x14ac:dyDescent="0.25">
      <c r="A166" s="8" t="s">
        <v>366</v>
      </c>
      <c r="B166" s="8" t="s">
        <v>951</v>
      </c>
      <c r="D166" s="8" t="s">
        <v>951</v>
      </c>
      <c r="E166" s="8" t="s">
        <v>366</v>
      </c>
    </row>
    <row r="167" spans="1:5" x14ac:dyDescent="0.25">
      <c r="A167" s="8" t="s">
        <v>367</v>
      </c>
      <c r="B167" s="8" t="s">
        <v>952</v>
      </c>
      <c r="D167" s="8" t="s">
        <v>952</v>
      </c>
      <c r="E167" s="8" t="s">
        <v>367</v>
      </c>
    </row>
    <row r="168" spans="1:5" x14ac:dyDescent="0.25">
      <c r="A168" s="8" t="s">
        <v>368</v>
      </c>
      <c r="B168" s="8" t="s">
        <v>953</v>
      </c>
      <c r="D168" s="8" t="s">
        <v>953</v>
      </c>
      <c r="E168" s="8" t="s">
        <v>368</v>
      </c>
    </row>
    <row r="169" spans="1:5" x14ac:dyDescent="0.25">
      <c r="A169" s="8" t="s">
        <v>369</v>
      </c>
      <c r="B169" s="8" t="s">
        <v>954</v>
      </c>
      <c r="D169" s="8" t="s">
        <v>954</v>
      </c>
      <c r="E169" s="8" t="s">
        <v>369</v>
      </c>
    </row>
    <row r="170" spans="1:5" x14ac:dyDescent="0.25">
      <c r="A170" s="8" t="s">
        <v>370</v>
      </c>
      <c r="B170" s="8" t="s">
        <v>955</v>
      </c>
      <c r="D170" s="8" t="s">
        <v>955</v>
      </c>
      <c r="E170" s="8" t="s">
        <v>370</v>
      </c>
    </row>
    <row r="171" spans="1:5" x14ac:dyDescent="0.25">
      <c r="A171" s="8" t="s">
        <v>371</v>
      </c>
      <c r="B171" s="8" t="s">
        <v>956</v>
      </c>
      <c r="D171" s="8" t="s">
        <v>956</v>
      </c>
      <c r="E171" s="8" t="s">
        <v>371</v>
      </c>
    </row>
    <row r="172" spans="1:5" x14ac:dyDescent="0.25">
      <c r="A172" s="8" t="s">
        <v>372</v>
      </c>
      <c r="B172" s="8" t="s">
        <v>957</v>
      </c>
      <c r="D172" s="8" t="s">
        <v>957</v>
      </c>
      <c r="E172" s="8" t="s">
        <v>372</v>
      </c>
    </row>
    <row r="173" spans="1:5" x14ac:dyDescent="0.25">
      <c r="A173" s="8" t="s">
        <v>373</v>
      </c>
      <c r="B173" s="8" t="s">
        <v>958</v>
      </c>
      <c r="D173" s="8" t="s">
        <v>958</v>
      </c>
      <c r="E173" s="8" t="s">
        <v>373</v>
      </c>
    </row>
    <row r="174" spans="1:5" x14ac:dyDescent="0.25">
      <c r="A174" s="8" t="s">
        <v>374</v>
      </c>
      <c r="B174" s="8" t="s">
        <v>959</v>
      </c>
      <c r="D174" s="8" t="s">
        <v>959</v>
      </c>
      <c r="E174" s="8" t="s">
        <v>374</v>
      </c>
    </row>
    <row r="175" spans="1:5" x14ac:dyDescent="0.25">
      <c r="A175" s="8" t="s">
        <v>375</v>
      </c>
      <c r="B175" s="8" t="s">
        <v>960</v>
      </c>
      <c r="D175" s="8" t="s">
        <v>960</v>
      </c>
      <c r="E175" s="8" t="s">
        <v>375</v>
      </c>
    </row>
    <row r="176" spans="1:5" x14ac:dyDescent="0.25">
      <c r="A176" s="8" t="s">
        <v>376</v>
      </c>
      <c r="B176" s="8" t="s">
        <v>961</v>
      </c>
      <c r="D176" s="8" t="s">
        <v>961</v>
      </c>
      <c r="E176" s="8" t="s">
        <v>376</v>
      </c>
    </row>
    <row r="177" spans="1:5" x14ac:dyDescent="0.25">
      <c r="A177" s="8" t="s">
        <v>377</v>
      </c>
      <c r="B177" s="8" t="s">
        <v>962</v>
      </c>
      <c r="D177" s="8" t="s">
        <v>962</v>
      </c>
      <c r="E177" s="8" t="s">
        <v>377</v>
      </c>
    </row>
    <row r="178" spans="1:5" x14ac:dyDescent="0.25">
      <c r="A178" s="8" t="s">
        <v>378</v>
      </c>
      <c r="B178" s="8" t="s">
        <v>1400</v>
      </c>
      <c r="D178" s="8" t="s">
        <v>1400</v>
      </c>
      <c r="E178" s="8" t="s">
        <v>378</v>
      </c>
    </row>
    <row r="179" spans="1:5" x14ac:dyDescent="0.25">
      <c r="A179" s="8" t="s">
        <v>379</v>
      </c>
      <c r="B179" s="8" t="s">
        <v>963</v>
      </c>
      <c r="D179" s="8" t="s">
        <v>963</v>
      </c>
      <c r="E179" s="8" t="s">
        <v>379</v>
      </c>
    </row>
    <row r="180" spans="1:5" x14ac:dyDescent="0.25">
      <c r="A180" s="8" t="s">
        <v>380</v>
      </c>
      <c r="B180" s="8" t="s">
        <v>964</v>
      </c>
      <c r="D180" s="8" t="s">
        <v>964</v>
      </c>
      <c r="E180" s="8" t="s">
        <v>380</v>
      </c>
    </row>
    <row r="181" spans="1:5" x14ac:dyDescent="0.25">
      <c r="A181" s="8" t="s">
        <v>381</v>
      </c>
      <c r="B181" s="8" t="s">
        <v>965</v>
      </c>
      <c r="D181" s="8" t="s">
        <v>965</v>
      </c>
      <c r="E181" s="8" t="s">
        <v>381</v>
      </c>
    </row>
    <row r="182" spans="1:5" x14ac:dyDescent="0.25">
      <c r="A182" s="8" t="s">
        <v>382</v>
      </c>
      <c r="B182" s="8" t="s">
        <v>966</v>
      </c>
      <c r="D182" s="8" t="s">
        <v>966</v>
      </c>
      <c r="E182" s="8" t="s">
        <v>382</v>
      </c>
    </row>
    <row r="183" spans="1:5" x14ac:dyDescent="0.25">
      <c r="A183" s="8" t="s">
        <v>383</v>
      </c>
      <c r="B183" s="8" t="s">
        <v>967</v>
      </c>
      <c r="D183" s="8" t="s">
        <v>967</v>
      </c>
      <c r="E183" s="8" t="s">
        <v>383</v>
      </c>
    </row>
    <row r="184" spans="1:5" x14ac:dyDescent="0.25">
      <c r="A184" s="8" t="s">
        <v>384</v>
      </c>
      <c r="B184" s="8" t="s">
        <v>968</v>
      </c>
      <c r="D184" s="8" t="s">
        <v>968</v>
      </c>
      <c r="E184" s="8" t="s">
        <v>384</v>
      </c>
    </row>
    <row r="185" spans="1:5" x14ac:dyDescent="0.25">
      <c r="A185" s="8" t="s">
        <v>385</v>
      </c>
      <c r="B185" s="8" t="s">
        <v>969</v>
      </c>
      <c r="D185" s="8" t="s">
        <v>969</v>
      </c>
      <c r="E185" s="8" t="s">
        <v>385</v>
      </c>
    </row>
    <row r="186" spans="1:5" x14ac:dyDescent="0.25">
      <c r="A186" s="8" t="s">
        <v>386</v>
      </c>
      <c r="B186" s="8" t="s">
        <v>1401</v>
      </c>
      <c r="D186" s="8" t="s">
        <v>1401</v>
      </c>
      <c r="E186" s="8" t="s">
        <v>386</v>
      </c>
    </row>
    <row r="187" spans="1:5" x14ac:dyDescent="0.25">
      <c r="A187" s="8" t="s">
        <v>387</v>
      </c>
      <c r="B187" s="8" t="s">
        <v>970</v>
      </c>
      <c r="D187" s="8" t="s">
        <v>970</v>
      </c>
      <c r="E187" s="8" t="s">
        <v>387</v>
      </c>
    </row>
    <row r="188" spans="1:5" x14ac:dyDescent="0.25">
      <c r="A188" s="8" t="s">
        <v>388</v>
      </c>
      <c r="B188" s="8" t="s">
        <v>971</v>
      </c>
      <c r="D188" s="8" t="s">
        <v>971</v>
      </c>
      <c r="E188" s="8" t="s">
        <v>388</v>
      </c>
    </row>
    <row r="189" spans="1:5" x14ac:dyDescent="0.25">
      <c r="A189" s="8" t="s">
        <v>389</v>
      </c>
      <c r="B189" s="8" t="s">
        <v>972</v>
      </c>
      <c r="D189" s="8" t="s">
        <v>972</v>
      </c>
      <c r="E189" s="8" t="s">
        <v>389</v>
      </c>
    </row>
    <row r="190" spans="1:5" x14ac:dyDescent="0.25">
      <c r="A190" s="8" t="s">
        <v>390</v>
      </c>
      <c r="B190" s="8" t="s">
        <v>973</v>
      </c>
      <c r="D190" s="8" t="s">
        <v>973</v>
      </c>
      <c r="E190" s="8" t="s">
        <v>390</v>
      </c>
    </row>
    <row r="191" spans="1:5" x14ac:dyDescent="0.25">
      <c r="A191" s="8" t="s">
        <v>391</v>
      </c>
      <c r="B191" s="8" t="s">
        <v>1402</v>
      </c>
      <c r="D191" s="8" t="s">
        <v>1402</v>
      </c>
      <c r="E191" s="8" t="s">
        <v>391</v>
      </c>
    </row>
    <row r="192" spans="1:5" x14ac:dyDescent="0.25">
      <c r="A192" s="8" t="s">
        <v>392</v>
      </c>
      <c r="B192" s="8" t="s">
        <v>974</v>
      </c>
      <c r="D192" s="8" t="s">
        <v>974</v>
      </c>
      <c r="E192" s="8" t="s">
        <v>392</v>
      </c>
    </row>
    <row r="193" spans="1:5" x14ac:dyDescent="0.25">
      <c r="A193" s="8" t="s">
        <v>393</v>
      </c>
      <c r="B193" s="8" t="s">
        <v>1403</v>
      </c>
      <c r="D193" s="8" t="s">
        <v>1403</v>
      </c>
      <c r="E193" s="8" t="s">
        <v>393</v>
      </c>
    </row>
    <row r="194" spans="1:5" x14ac:dyDescent="0.25">
      <c r="A194" s="8" t="s">
        <v>394</v>
      </c>
      <c r="B194" s="8" t="s">
        <v>1404</v>
      </c>
      <c r="D194" s="8" t="s">
        <v>1404</v>
      </c>
      <c r="E194" s="8" t="s">
        <v>394</v>
      </c>
    </row>
    <row r="195" spans="1:5" x14ac:dyDescent="0.25">
      <c r="A195" s="8" t="s">
        <v>395</v>
      </c>
      <c r="B195" s="8" t="s">
        <v>975</v>
      </c>
      <c r="D195" s="8" t="s">
        <v>975</v>
      </c>
      <c r="E195" s="8" t="s">
        <v>395</v>
      </c>
    </row>
    <row r="196" spans="1:5" x14ac:dyDescent="0.25">
      <c r="A196" s="8" t="s">
        <v>396</v>
      </c>
      <c r="B196" s="8" t="s">
        <v>1405</v>
      </c>
      <c r="D196" s="8" t="s">
        <v>1405</v>
      </c>
      <c r="E196" s="8" t="s">
        <v>396</v>
      </c>
    </row>
    <row r="197" spans="1:5" x14ac:dyDescent="0.25">
      <c r="A197" s="8" t="s">
        <v>397</v>
      </c>
      <c r="B197" s="8" t="s">
        <v>976</v>
      </c>
      <c r="D197" s="8" t="s">
        <v>976</v>
      </c>
      <c r="E197" s="8" t="s">
        <v>397</v>
      </c>
    </row>
    <row r="198" spans="1:5" x14ac:dyDescent="0.25">
      <c r="A198" s="8" t="s">
        <v>398</v>
      </c>
      <c r="B198" s="8" t="s">
        <v>977</v>
      </c>
      <c r="D198" s="8" t="s">
        <v>977</v>
      </c>
      <c r="E198" s="8" t="s">
        <v>398</v>
      </c>
    </row>
    <row r="199" spans="1:5" x14ac:dyDescent="0.25">
      <c r="A199" s="8" t="s">
        <v>399</v>
      </c>
      <c r="B199" s="8" t="s">
        <v>978</v>
      </c>
      <c r="D199" s="8" t="s">
        <v>978</v>
      </c>
      <c r="E199" s="8" t="s">
        <v>399</v>
      </c>
    </row>
    <row r="200" spans="1:5" x14ac:dyDescent="0.25">
      <c r="A200" s="8" t="s">
        <v>400</v>
      </c>
      <c r="B200" s="8" t="s">
        <v>1406</v>
      </c>
      <c r="D200" s="8" t="s">
        <v>1406</v>
      </c>
      <c r="E200" s="8" t="s">
        <v>400</v>
      </c>
    </row>
    <row r="201" spans="1:5" x14ac:dyDescent="0.25">
      <c r="A201" s="8" t="s">
        <v>401</v>
      </c>
      <c r="B201" s="8" t="s">
        <v>979</v>
      </c>
      <c r="D201" s="8" t="s">
        <v>979</v>
      </c>
      <c r="E201" s="8" t="s">
        <v>401</v>
      </c>
    </row>
    <row r="202" spans="1:5" x14ac:dyDescent="0.25">
      <c r="A202" s="8" t="s">
        <v>402</v>
      </c>
      <c r="B202" s="8" t="s">
        <v>980</v>
      </c>
      <c r="D202" s="8" t="s">
        <v>980</v>
      </c>
      <c r="E202" s="8" t="s">
        <v>402</v>
      </c>
    </row>
    <row r="203" spans="1:5" x14ac:dyDescent="0.25">
      <c r="A203" s="8" t="s">
        <v>403</v>
      </c>
      <c r="B203" s="8" t="s">
        <v>1407</v>
      </c>
      <c r="D203" s="8" t="s">
        <v>1407</v>
      </c>
      <c r="E203" s="8" t="s">
        <v>403</v>
      </c>
    </row>
    <row r="204" spans="1:5" x14ac:dyDescent="0.25">
      <c r="A204" s="8" t="s">
        <v>404</v>
      </c>
      <c r="B204" s="8" t="s">
        <v>1408</v>
      </c>
      <c r="D204" s="8" t="s">
        <v>1408</v>
      </c>
      <c r="E204" s="8" t="s">
        <v>404</v>
      </c>
    </row>
    <row r="205" spans="1:5" x14ac:dyDescent="0.25">
      <c r="A205" s="8" t="s">
        <v>405</v>
      </c>
      <c r="B205" s="8" t="s">
        <v>1409</v>
      </c>
      <c r="D205" s="8" t="s">
        <v>1409</v>
      </c>
      <c r="E205" s="8" t="s">
        <v>405</v>
      </c>
    </row>
    <row r="206" spans="1:5" x14ac:dyDescent="0.25">
      <c r="A206" s="8" t="s">
        <v>406</v>
      </c>
      <c r="B206" s="8" t="s">
        <v>981</v>
      </c>
      <c r="D206" s="8" t="s">
        <v>981</v>
      </c>
      <c r="E206" s="8" t="s">
        <v>406</v>
      </c>
    </row>
    <row r="207" spans="1:5" x14ac:dyDescent="0.25">
      <c r="A207" s="8" t="s">
        <v>407</v>
      </c>
      <c r="B207" s="8" t="s">
        <v>982</v>
      </c>
      <c r="D207" s="8" t="s">
        <v>982</v>
      </c>
      <c r="E207" s="8" t="s">
        <v>407</v>
      </c>
    </row>
    <row r="208" spans="1:5" x14ac:dyDescent="0.25">
      <c r="A208" s="8" t="s">
        <v>408</v>
      </c>
      <c r="B208" s="8" t="s">
        <v>983</v>
      </c>
      <c r="D208" s="8" t="s">
        <v>983</v>
      </c>
      <c r="E208" s="8" t="s">
        <v>408</v>
      </c>
    </row>
    <row r="209" spans="1:5" x14ac:dyDescent="0.25">
      <c r="A209" s="8" t="s">
        <v>409</v>
      </c>
      <c r="B209" s="8" t="s">
        <v>984</v>
      </c>
      <c r="D209" s="8" t="s">
        <v>984</v>
      </c>
      <c r="E209" s="8" t="s">
        <v>409</v>
      </c>
    </row>
    <row r="210" spans="1:5" x14ac:dyDescent="0.25">
      <c r="A210" s="8" t="s">
        <v>410</v>
      </c>
      <c r="B210" s="8" t="s">
        <v>985</v>
      </c>
      <c r="D210" s="8" t="s">
        <v>985</v>
      </c>
      <c r="E210" s="8" t="s">
        <v>410</v>
      </c>
    </row>
    <row r="211" spans="1:5" x14ac:dyDescent="0.25">
      <c r="A211" s="8" t="s">
        <v>411</v>
      </c>
      <c r="B211" s="8" t="s">
        <v>986</v>
      </c>
      <c r="D211" s="8" t="s">
        <v>986</v>
      </c>
      <c r="E211" s="8" t="s">
        <v>411</v>
      </c>
    </row>
    <row r="212" spans="1:5" x14ac:dyDescent="0.25">
      <c r="A212" s="8" t="s">
        <v>412</v>
      </c>
      <c r="B212" s="8" t="s">
        <v>1410</v>
      </c>
      <c r="D212" s="8" t="s">
        <v>1410</v>
      </c>
      <c r="E212" s="8" t="s">
        <v>412</v>
      </c>
    </row>
    <row r="213" spans="1:5" x14ac:dyDescent="0.25">
      <c r="A213" s="8" t="s">
        <v>413</v>
      </c>
      <c r="B213" s="8" t="s">
        <v>987</v>
      </c>
      <c r="D213" s="8" t="s">
        <v>987</v>
      </c>
      <c r="E213" s="8" t="s">
        <v>413</v>
      </c>
    </row>
    <row r="214" spans="1:5" x14ac:dyDescent="0.25">
      <c r="A214" s="8" t="s">
        <v>414</v>
      </c>
      <c r="B214" s="8" t="s">
        <v>988</v>
      </c>
      <c r="D214" s="8" t="s">
        <v>988</v>
      </c>
      <c r="E214" s="8" t="s">
        <v>414</v>
      </c>
    </row>
    <row r="215" spans="1:5" x14ac:dyDescent="0.25">
      <c r="A215" s="8" t="s">
        <v>415</v>
      </c>
      <c r="B215" s="8" t="s">
        <v>989</v>
      </c>
      <c r="D215" s="8" t="s">
        <v>989</v>
      </c>
      <c r="E215" s="8" t="s">
        <v>415</v>
      </c>
    </row>
    <row r="216" spans="1:5" x14ac:dyDescent="0.25">
      <c r="A216" s="8" t="s">
        <v>416</v>
      </c>
      <c r="B216" s="8" t="s">
        <v>990</v>
      </c>
      <c r="D216" s="8" t="s">
        <v>990</v>
      </c>
      <c r="E216" s="8" t="s">
        <v>416</v>
      </c>
    </row>
    <row r="217" spans="1:5" x14ac:dyDescent="0.25">
      <c r="A217" s="8" t="s">
        <v>417</v>
      </c>
      <c r="B217" s="8" t="s">
        <v>991</v>
      </c>
      <c r="D217" s="8" t="s">
        <v>991</v>
      </c>
      <c r="E217" s="8" t="s">
        <v>417</v>
      </c>
    </row>
    <row r="218" spans="1:5" x14ac:dyDescent="0.25">
      <c r="A218" s="8" t="s">
        <v>418</v>
      </c>
      <c r="B218" s="8" t="s">
        <v>992</v>
      </c>
      <c r="D218" s="8" t="s">
        <v>992</v>
      </c>
      <c r="E218" s="8" t="s">
        <v>418</v>
      </c>
    </row>
    <row r="219" spans="1:5" x14ac:dyDescent="0.25">
      <c r="A219" s="8" t="s">
        <v>419</v>
      </c>
      <c r="B219" s="8" t="s">
        <v>993</v>
      </c>
      <c r="D219" s="8" t="s">
        <v>993</v>
      </c>
      <c r="E219" s="8" t="s">
        <v>419</v>
      </c>
    </row>
    <row r="220" spans="1:5" x14ac:dyDescent="0.25">
      <c r="A220" s="8" t="s">
        <v>420</v>
      </c>
      <c r="B220" s="8" t="s">
        <v>994</v>
      </c>
      <c r="D220" s="8" t="s">
        <v>994</v>
      </c>
      <c r="E220" s="8" t="s">
        <v>420</v>
      </c>
    </row>
    <row r="221" spans="1:5" x14ac:dyDescent="0.25">
      <c r="A221" s="8" t="s">
        <v>421</v>
      </c>
      <c r="B221" s="8" t="s">
        <v>995</v>
      </c>
      <c r="D221" s="8" t="s">
        <v>995</v>
      </c>
      <c r="E221" s="8" t="s">
        <v>421</v>
      </c>
    </row>
    <row r="222" spans="1:5" x14ac:dyDescent="0.25">
      <c r="A222" s="8" t="s">
        <v>422</v>
      </c>
      <c r="B222" s="8" t="s">
        <v>996</v>
      </c>
      <c r="D222" s="8" t="s">
        <v>996</v>
      </c>
      <c r="E222" s="8" t="s">
        <v>422</v>
      </c>
    </row>
    <row r="223" spans="1:5" x14ac:dyDescent="0.25">
      <c r="A223" s="8" t="s">
        <v>423</v>
      </c>
      <c r="B223" s="8" t="s">
        <v>997</v>
      </c>
      <c r="D223" s="8" t="s">
        <v>997</v>
      </c>
      <c r="E223" s="8" t="s">
        <v>423</v>
      </c>
    </row>
    <row r="224" spans="1:5" x14ac:dyDescent="0.25">
      <c r="A224" s="8" t="s">
        <v>424</v>
      </c>
      <c r="B224" s="8" t="s">
        <v>1411</v>
      </c>
      <c r="D224" s="8" t="s">
        <v>1411</v>
      </c>
      <c r="E224" s="8" t="s">
        <v>424</v>
      </c>
    </row>
    <row r="225" spans="1:5" x14ac:dyDescent="0.25">
      <c r="A225" s="8" t="s">
        <v>425</v>
      </c>
      <c r="B225" s="8" t="s">
        <v>998</v>
      </c>
      <c r="D225" s="8" t="s">
        <v>998</v>
      </c>
      <c r="E225" s="8" t="s">
        <v>425</v>
      </c>
    </row>
    <row r="226" spans="1:5" x14ac:dyDescent="0.25">
      <c r="A226" s="8" t="s">
        <v>426</v>
      </c>
      <c r="B226" s="8" t="s">
        <v>999</v>
      </c>
      <c r="D226" s="8" t="s">
        <v>999</v>
      </c>
      <c r="E226" s="8" t="s">
        <v>426</v>
      </c>
    </row>
    <row r="227" spans="1:5" x14ac:dyDescent="0.25">
      <c r="A227" s="8" t="s">
        <v>427</v>
      </c>
      <c r="B227" s="8" t="s">
        <v>1000</v>
      </c>
      <c r="D227" s="8" t="s">
        <v>1000</v>
      </c>
      <c r="E227" s="8" t="s">
        <v>427</v>
      </c>
    </row>
    <row r="228" spans="1:5" x14ac:dyDescent="0.25">
      <c r="A228" s="8" t="s">
        <v>428</v>
      </c>
      <c r="B228" s="8" t="s">
        <v>1001</v>
      </c>
      <c r="D228" s="8" t="s">
        <v>1001</v>
      </c>
      <c r="E228" s="8" t="s">
        <v>428</v>
      </c>
    </row>
    <row r="229" spans="1:5" x14ac:dyDescent="0.25">
      <c r="A229" s="8" t="s">
        <v>429</v>
      </c>
      <c r="B229" s="8" t="s">
        <v>1002</v>
      </c>
      <c r="D229" s="8" t="s">
        <v>1002</v>
      </c>
      <c r="E229" s="8" t="s">
        <v>429</v>
      </c>
    </row>
    <row r="230" spans="1:5" x14ac:dyDescent="0.25">
      <c r="A230" s="8" t="s">
        <v>430</v>
      </c>
      <c r="B230" s="8" t="s">
        <v>1003</v>
      </c>
      <c r="D230" s="8" t="s">
        <v>1003</v>
      </c>
      <c r="E230" s="8" t="s">
        <v>430</v>
      </c>
    </row>
    <row r="231" spans="1:5" x14ac:dyDescent="0.25">
      <c r="A231" s="8" t="s">
        <v>431</v>
      </c>
      <c r="B231" s="8" t="s">
        <v>1004</v>
      </c>
      <c r="D231" s="8" t="s">
        <v>1004</v>
      </c>
      <c r="E231" s="8" t="s">
        <v>431</v>
      </c>
    </row>
    <row r="232" spans="1:5" x14ac:dyDescent="0.25">
      <c r="A232" s="8" t="s">
        <v>432</v>
      </c>
      <c r="B232" s="8" t="s">
        <v>1005</v>
      </c>
      <c r="D232" s="8" t="s">
        <v>1005</v>
      </c>
      <c r="E232" s="8" t="s">
        <v>432</v>
      </c>
    </row>
    <row r="233" spans="1:5" x14ac:dyDescent="0.25">
      <c r="A233" s="8" t="s">
        <v>433</v>
      </c>
      <c r="B233" s="8" t="s">
        <v>1006</v>
      </c>
      <c r="D233" s="8" t="s">
        <v>1006</v>
      </c>
      <c r="E233" s="8" t="s">
        <v>433</v>
      </c>
    </row>
    <row r="234" spans="1:5" x14ac:dyDescent="0.25">
      <c r="A234" s="8" t="s">
        <v>434</v>
      </c>
      <c r="B234" s="8" t="s">
        <v>1007</v>
      </c>
      <c r="D234" s="8" t="s">
        <v>1007</v>
      </c>
      <c r="E234" s="8" t="s">
        <v>434</v>
      </c>
    </row>
    <row r="235" spans="1:5" x14ac:dyDescent="0.25">
      <c r="A235" s="8" t="s">
        <v>435</v>
      </c>
      <c r="B235" s="8" t="s">
        <v>1008</v>
      </c>
      <c r="D235" s="8" t="s">
        <v>1008</v>
      </c>
      <c r="E235" s="8" t="s">
        <v>435</v>
      </c>
    </row>
    <row r="236" spans="1:5" x14ac:dyDescent="0.25">
      <c r="A236" s="8" t="s">
        <v>436</v>
      </c>
      <c r="B236" s="8" t="s">
        <v>1009</v>
      </c>
      <c r="D236" s="8" t="s">
        <v>1009</v>
      </c>
      <c r="E236" s="8" t="s">
        <v>436</v>
      </c>
    </row>
    <row r="237" spans="1:5" x14ac:dyDescent="0.25">
      <c r="A237" s="8" t="s">
        <v>437</v>
      </c>
      <c r="B237" s="8" t="s">
        <v>1010</v>
      </c>
      <c r="D237" s="8" t="s">
        <v>1010</v>
      </c>
      <c r="E237" s="8" t="s">
        <v>437</v>
      </c>
    </row>
    <row r="238" spans="1:5" x14ac:dyDescent="0.25">
      <c r="A238" s="8" t="s">
        <v>748</v>
      </c>
      <c r="B238" s="8" t="s">
        <v>1011</v>
      </c>
      <c r="D238" s="8" t="s">
        <v>1011</v>
      </c>
      <c r="E238" s="8" t="s">
        <v>748</v>
      </c>
    </row>
    <row r="239" spans="1:5" x14ac:dyDescent="0.25">
      <c r="A239" s="8" t="s">
        <v>790</v>
      </c>
      <c r="B239" s="8" t="s">
        <v>1012</v>
      </c>
      <c r="D239" s="8" t="s">
        <v>1012</v>
      </c>
      <c r="E239" s="8" t="s">
        <v>790</v>
      </c>
    </row>
    <row r="240" spans="1:5" x14ac:dyDescent="0.25">
      <c r="A240" s="8" t="s">
        <v>791</v>
      </c>
      <c r="B240" s="8" t="s">
        <v>1013</v>
      </c>
      <c r="D240" s="8" t="s">
        <v>1013</v>
      </c>
      <c r="E240" s="8" t="s">
        <v>791</v>
      </c>
    </row>
    <row r="241" spans="1:5" x14ac:dyDescent="0.25">
      <c r="A241" s="8" t="s">
        <v>438</v>
      </c>
      <c r="B241" s="8" t="s">
        <v>1014</v>
      </c>
      <c r="D241" s="8" t="s">
        <v>1014</v>
      </c>
      <c r="E241" s="8" t="s">
        <v>438</v>
      </c>
    </row>
    <row r="242" spans="1:5" x14ac:dyDescent="0.25">
      <c r="A242" s="8" t="s">
        <v>439</v>
      </c>
      <c r="B242" s="8" t="s">
        <v>1015</v>
      </c>
      <c r="D242" s="8" t="s">
        <v>1015</v>
      </c>
      <c r="E242" s="8" t="s">
        <v>439</v>
      </c>
    </row>
    <row r="243" spans="1:5" x14ac:dyDescent="0.25">
      <c r="A243" s="8" t="s">
        <v>440</v>
      </c>
      <c r="B243" s="8" t="s">
        <v>1016</v>
      </c>
      <c r="D243" s="8" t="s">
        <v>1016</v>
      </c>
      <c r="E243" s="8" t="s">
        <v>440</v>
      </c>
    </row>
    <row r="244" spans="1:5" x14ac:dyDescent="0.25">
      <c r="A244" s="8" t="s">
        <v>441</v>
      </c>
      <c r="B244" s="8" t="s">
        <v>1017</v>
      </c>
      <c r="D244" s="8" t="s">
        <v>1017</v>
      </c>
      <c r="E244" s="8" t="s">
        <v>441</v>
      </c>
    </row>
    <row r="245" spans="1:5" x14ac:dyDescent="0.25">
      <c r="A245" s="8" t="s">
        <v>442</v>
      </c>
      <c r="B245" s="8" t="s">
        <v>1412</v>
      </c>
      <c r="D245" s="8" t="s">
        <v>1412</v>
      </c>
      <c r="E245" s="8" t="s">
        <v>442</v>
      </c>
    </row>
    <row r="246" spans="1:5" x14ac:dyDescent="0.25">
      <c r="A246" s="8" t="s">
        <v>443</v>
      </c>
      <c r="B246" s="8" t="s">
        <v>1413</v>
      </c>
      <c r="D246" s="8" t="s">
        <v>1413</v>
      </c>
      <c r="E246" s="8" t="s">
        <v>443</v>
      </c>
    </row>
    <row r="247" spans="1:5" x14ac:dyDescent="0.25">
      <c r="A247" s="8" t="s">
        <v>444</v>
      </c>
      <c r="B247" s="8" t="s">
        <v>1018</v>
      </c>
      <c r="D247" s="8" t="s">
        <v>1018</v>
      </c>
      <c r="E247" s="8" t="s">
        <v>444</v>
      </c>
    </row>
    <row r="248" spans="1:5" x14ac:dyDescent="0.25">
      <c r="A248" s="8" t="s">
        <v>445</v>
      </c>
      <c r="B248" s="8" t="s">
        <v>1019</v>
      </c>
      <c r="D248" s="8" t="s">
        <v>1019</v>
      </c>
      <c r="E248" s="8" t="s">
        <v>445</v>
      </c>
    </row>
    <row r="249" spans="1:5" x14ac:dyDescent="0.25">
      <c r="A249" s="8" t="s">
        <v>446</v>
      </c>
      <c r="B249" s="8" t="s">
        <v>1414</v>
      </c>
      <c r="D249" s="8" t="s">
        <v>1414</v>
      </c>
      <c r="E249" s="8" t="s">
        <v>446</v>
      </c>
    </row>
    <row r="250" spans="1:5" x14ac:dyDescent="0.25">
      <c r="A250" s="8" t="s">
        <v>447</v>
      </c>
      <c r="B250" s="8" t="s">
        <v>1020</v>
      </c>
      <c r="D250" s="8" t="s">
        <v>1020</v>
      </c>
      <c r="E250" s="8" t="s">
        <v>447</v>
      </c>
    </row>
    <row r="251" spans="1:5" x14ac:dyDescent="0.25">
      <c r="A251" s="8" t="s">
        <v>448</v>
      </c>
      <c r="B251" s="8" t="s">
        <v>1021</v>
      </c>
      <c r="D251" s="8" t="s">
        <v>1021</v>
      </c>
      <c r="E251" s="8" t="s">
        <v>448</v>
      </c>
    </row>
    <row r="252" spans="1:5" x14ac:dyDescent="0.25">
      <c r="A252" s="8" t="s">
        <v>449</v>
      </c>
      <c r="B252" s="8" t="s">
        <v>1022</v>
      </c>
      <c r="D252" s="8" t="s">
        <v>1022</v>
      </c>
      <c r="E252" s="8" t="s">
        <v>449</v>
      </c>
    </row>
    <row r="253" spans="1:5" x14ac:dyDescent="0.25">
      <c r="A253" s="8" t="s">
        <v>450</v>
      </c>
      <c r="B253" s="8" t="s">
        <v>1023</v>
      </c>
      <c r="D253" s="8" t="s">
        <v>1023</v>
      </c>
      <c r="E253" s="8" t="s">
        <v>450</v>
      </c>
    </row>
    <row r="254" spans="1:5" x14ac:dyDescent="0.25">
      <c r="A254" s="8" t="s">
        <v>451</v>
      </c>
      <c r="B254" s="8" t="s">
        <v>1024</v>
      </c>
      <c r="D254" s="8" t="s">
        <v>1024</v>
      </c>
      <c r="E254" s="8" t="s">
        <v>451</v>
      </c>
    </row>
    <row r="255" spans="1:5" x14ac:dyDescent="0.25">
      <c r="A255" s="8" t="s">
        <v>452</v>
      </c>
      <c r="B255" s="8" t="s">
        <v>1025</v>
      </c>
      <c r="D255" s="8" t="s">
        <v>1025</v>
      </c>
      <c r="E255" s="8" t="s">
        <v>452</v>
      </c>
    </row>
    <row r="256" spans="1:5" x14ac:dyDescent="0.25">
      <c r="A256" s="8" t="s">
        <v>453</v>
      </c>
      <c r="B256" s="8" t="s">
        <v>1026</v>
      </c>
      <c r="D256" s="8" t="s">
        <v>1026</v>
      </c>
      <c r="E256" s="8" t="s">
        <v>453</v>
      </c>
    </row>
    <row r="257" spans="1:5" x14ac:dyDescent="0.25">
      <c r="A257" s="29" t="s">
        <v>1415</v>
      </c>
      <c r="B257" s="29" t="s">
        <v>1416</v>
      </c>
      <c r="D257" s="29" t="s">
        <v>1416</v>
      </c>
      <c r="E257" s="29" t="s">
        <v>1415</v>
      </c>
    </row>
    <row r="258" spans="1:5" x14ac:dyDescent="0.25">
      <c r="A258" s="8" t="s">
        <v>454</v>
      </c>
      <c r="B258" s="8" t="s">
        <v>1027</v>
      </c>
      <c r="D258" s="8" t="s">
        <v>1027</v>
      </c>
      <c r="E258" s="8" t="s">
        <v>454</v>
      </c>
    </row>
    <row r="259" spans="1:5" x14ac:dyDescent="0.25">
      <c r="A259" s="8" t="s">
        <v>455</v>
      </c>
      <c r="B259" s="8" t="s">
        <v>1028</v>
      </c>
      <c r="D259" s="8" t="s">
        <v>1028</v>
      </c>
      <c r="E259" s="8" t="s">
        <v>455</v>
      </c>
    </row>
    <row r="260" spans="1:5" x14ac:dyDescent="0.25">
      <c r="A260" s="8" t="s">
        <v>456</v>
      </c>
      <c r="B260" s="8" t="s">
        <v>1029</v>
      </c>
      <c r="D260" s="8" t="s">
        <v>1029</v>
      </c>
      <c r="E260" s="8" t="s">
        <v>456</v>
      </c>
    </row>
    <row r="261" spans="1:5" x14ac:dyDescent="0.25">
      <c r="A261" s="8" t="s">
        <v>457</v>
      </c>
      <c r="B261" s="8" t="s">
        <v>1030</v>
      </c>
      <c r="D261" s="8" t="s">
        <v>1030</v>
      </c>
      <c r="E261" s="8" t="s">
        <v>457</v>
      </c>
    </row>
    <row r="262" spans="1:5" x14ac:dyDescent="0.25">
      <c r="A262" s="8" t="s">
        <v>458</v>
      </c>
      <c r="B262" s="8" t="s">
        <v>1031</v>
      </c>
      <c r="D262" s="8" t="s">
        <v>1031</v>
      </c>
      <c r="E262" s="8" t="s">
        <v>458</v>
      </c>
    </row>
    <row r="263" spans="1:5" x14ac:dyDescent="0.25">
      <c r="A263" s="8" t="s">
        <v>459</v>
      </c>
      <c r="B263" s="8" t="s">
        <v>1417</v>
      </c>
      <c r="D263" s="8" t="s">
        <v>1417</v>
      </c>
      <c r="E263" s="8" t="s">
        <v>459</v>
      </c>
    </row>
    <row r="264" spans="1:5" x14ac:dyDescent="0.25">
      <c r="A264" s="8" t="s">
        <v>460</v>
      </c>
      <c r="B264" s="8" t="s">
        <v>1032</v>
      </c>
      <c r="D264" s="8" t="s">
        <v>1032</v>
      </c>
      <c r="E264" s="8" t="s">
        <v>460</v>
      </c>
    </row>
    <row r="265" spans="1:5" x14ac:dyDescent="0.25">
      <c r="A265" s="8" t="s">
        <v>461</v>
      </c>
      <c r="B265" s="8" t="s">
        <v>1033</v>
      </c>
      <c r="D265" s="8" t="s">
        <v>1033</v>
      </c>
      <c r="E265" s="8" t="s">
        <v>461</v>
      </c>
    </row>
    <row r="266" spans="1:5" x14ac:dyDescent="0.25">
      <c r="A266" s="8" t="s">
        <v>462</v>
      </c>
      <c r="B266" s="8" t="s">
        <v>1034</v>
      </c>
      <c r="D266" s="8" t="s">
        <v>1034</v>
      </c>
      <c r="E266" s="8" t="s">
        <v>462</v>
      </c>
    </row>
    <row r="267" spans="1:5" x14ac:dyDescent="0.25">
      <c r="A267" s="8" t="s">
        <v>463</v>
      </c>
      <c r="B267" s="8" t="s">
        <v>1035</v>
      </c>
      <c r="D267" s="8" t="s">
        <v>1035</v>
      </c>
      <c r="E267" s="8" t="s">
        <v>463</v>
      </c>
    </row>
    <row r="268" spans="1:5" x14ac:dyDescent="0.25">
      <c r="A268" s="8" t="s">
        <v>464</v>
      </c>
      <c r="B268" s="8" t="s">
        <v>1036</v>
      </c>
      <c r="D268" s="8" t="s">
        <v>1036</v>
      </c>
      <c r="E268" s="8" t="s">
        <v>464</v>
      </c>
    </row>
    <row r="269" spans="1:5" x14ac:dyDescent="0.25">
      <c r="A269" s="29" t="s">
        <v>1418</v>
      </c>
      <c r="B269" s="29" t="s">
        <v>1419</v>
      </c>
      <c r="D269" s="29" t="s">
        <v>1419</v>
      </c>
      <c r="E269" s="29" t="s">
        <v>1418</v>
      </c>
    </row>
    <row r="270" spans="1:5" x14ac:dyDescent="0.25">
      <c r="A270" s="8" t="s">
        <v>465</v>
      </c>
      <c r="B270" s="8" t="s">
        <v>1037</v>
      </c>
      <c r="D270" s="8" t="s">
        <v>1037</v>
      </c>
      <c r="E270" s="8" t="s">
        <v>465</v>
      </c>
    </row>
    <row r="271" spans="1:5" x14ac:dyDescent="0.25">
      <c r="A271" s="8" t="s">
        <v>466</v>
      </c>
      <c r="B271" s="8" t="s">
        <v>1038</v>
      </c>
      <c r="D271" s="8" t="s">
        <v>1038</v>
      </c>
      <c r="E271" s="8" t="s">
        <v>466</v>
      </c>
    </row>
    <row r="272" spans="1:5" x14ac:dyDescent="0.25">
      <c r="A272" s="8" t="s">
        <v>467</v>
      </c>
      <c r="B272" s="8" t="s">
        <v>1039</v>
      </c>
      <c r="D272" s="8" t="s">
        <v>1039</v>
      </c>
      <c r="E272" s="8" t="s">
        <v>467</v>
      </c>
    </row>
    <row r="273" spans="1:5" x14ac:dyDescent="0.25">
      <c r="A273" s="8" t="s">
        <v>468</v>
      </c>
      <c r="B273" s="8" t="s">
        <v>1040</v>
      </c>
      <c r="D273" s="8" t="s">
        <v>1040</v>
      </c>
      <c r="E273" s="8" t="s">
        <v>468</v>
      </c>
    </row>
    <row r="274" spans="1:5" x14ac:dyDescent="0.25">
      <c r="A274" s="8" t="s">
        <v>469</v>
      </c>
      <c r="B274" s="8" t="s">
        <v>1041</v>
      </c>
      <c r="D274" s="8" t="s">
        <v>1041</v>
      </c>
      <c r="E274" s="8" t="s">
        <v>469</v>
      </c>
    </row>
    <row r="275" spans="1:5" x14ac:dyDescent="0.25">
      <c r="A275" s="8" t="s">
        <v>470</v>
      </c>
      <c r="B275" s="8" t="s">
        <v>1042</v>
      </c>
      <c r="D275" s="8" t="s">
        <v>1042</v>
      </c>
      <c r="E275" s="8" t="s">
        <v>470</v>
      </c>
    </row>
    <row r="276" spans="1:5" x14ac:dyDescent="0.25">
      <c r="A276" s="8" t="s">
        <v>471</v>
      </c>
      <c r="B276" s="8" t="s">
        <v>1043</v>
      </c>
      <c r="D276" s="8" t="s">
        <v>1043</v>
      </c>
      <c r="E276" s="8" t="s">
        <v>471</v>
      </c>
    </row>
    <row r="277" spans="1:5" x14ac:dyDescent="0.25">
      <c r="A277" s="8" t="s">
        <v>472</v>
      </c>
      <c r="B277" s="8" t="s">
        <v>1044</v>
      </c>
      <c r="D277" s="8" t="s">
        <v>1044</v>
      </c>
      <c r="E277" s="8" t="s">
        <v>472</v>
      </c>
    </row>
    <row r="278" spans="1:5" x14ac:dyDescent="0.25">
      <c r="A278" s="8" t="s">
        <v>473</v>
      </c>
      <c r="B278" s="8" t="s">
        <v>1045</v>
      </c>
      <c r="D278" s="8" t="s">
        <v>1045</v>
      </c>
      <c r="E278" s="8" t="s">
        <v>473</v>
      </c>
    </row>
    <row r="279" spans="1:5" x14ac:dyDescent="0.25">
      <c r="A279" s="8" t="s">
        <v>474</v>
      </c>
      <c r="B279" s="8" t="s">
        <v>1046</v>
      </c>
      <c r="D279" s="8" t="s">
        <v>1046</v>
      </c>
      <c r="E279" s="8" t="s">
        <v>474</v>
      </c>
    </row>
    <row r="280" spans="1:5" x14ac:dyDescent="0.25">
      <c r="A280" s="8" t="s">
        <v>475</v>
      </c>
      <c r="B280" s="8" t="s">
        <v>1047</v>
      </c>
      <c r="D280" s="8" t="s">
        <v>1047</v>
      </c>
      <c r="E280" s="8" t="s">
        <v>475</v>
      </c>
    </row>
    <row r="281" spans="1:5" x14ac:dyDescent="0.25">
      <c r="A281" s="8" t="s">
        <v>476</v>
      </c>
      <c r="B281" s="8" t="s">
        <v>1420</v>
      </c>
      <c r="D281" s="8" t="s">
        <v>1420</v>
      </c>
      <c r="E281" s="8" t="s">
        <v>476</v>
      </c>
    </row>
    <row r="282" spans="1:5" x14ac:dyDescent="0.25">
      <c r="A282" s="8" t="s">
        <v>477</v>
      </c>
      <c r="B282" s="8" t="s">
        <v>1048</v>
      </c>
      <c r="D282" s="8" t="s">
        <v>1048</v>
      </c>
      <c r="E282" s="8" t="s">
        <v>477</v>
      </c>
    </row>
    <row r="283" spans="1:5" x14ac:dyDescent="0.25">
      <c r="A283" s="8" t="s">
        <v>478</v>
      </c>
      <c r="B283" s="8" t="s">
        <v>1049</v>
      </c>
      <c r="D283" s="8" t="s">
        <v>1049</v>
      </c>
      <c r="E283" s="8" t="s">
        <v>478</v>
      </c>
    </row>
    <row r="284" spans="1:5" x14ac:dyDescent="0.25">
      <c r="A284" s="8" t="s">
        <v>479</v>
      </c>
      <c r="B284" s="8" t="s">
        <v>1050</v>
      </c>
      <c r="D284" s="8" t="s">
        <v>1050</v>
      </c>
      <c r="E284" s="8" t="s">
        <v>479</v>
      </c>
    </row>
    <row r="285" spans="1:5" x14ac:dyDescent="0.25">
      <c r="A285" s="8" t="s">
        <v>480</v>
      </c>
      <c r="B285" s="8" t="s">
        <v>1051</v>
      </c>
      <c r="D285" s="8" t="s">
        <v>1051</v>
      </c>
      <c r="E285" s="8" t="s">
        <v>480</v>
      </c>
    </row>
    <row r="286" spans="1:5" x14ac:dyDescent="0.25">
      <c r="A286" s="8" t="s">
        <v>481</v>
      </c>
      <c r="B286" s="8" t="s">
        <v>1052</v>
      </c>
      <c r="D286" s="8" t="s">
        <v>1052</v>
      </c>
      <c r="E286" s="8" t="s">
        <v>481</v>
      </c>
    </row>
    <row r="287" spans="1:5" x14ac:dyDescent="0.25">
      <c r="A287" s="8" t="s">
        <v>482</v>
      </c>
      <c r="B287" s="8" t="s">
        <v>1053</v>
      </c>
      <c r="D287" s="8" t="s">
        <v>1053</v>
      </c>
      <c r="E287" s="8" t="s">
        <v>482</v>
      </c>
    </row>
    <row r="288" spans="1:5" x14ac:dyDescent="0.25">
      <c r="A288" s="8" t="s">
        <v>483</v>
      </c>
      <c r="B288" s="8" t="s">
        <v>1054</v>
      </c>
      <c r="D288" s="8" t="s">
        <v>1054</v>
      </c>
      <c r="E288" s="8" t="s">
        <v>483</v>
      </c>
    </row>
    <row r="289" spans="1:5" x14ac:dyDescent="0.25">
      <c r="A289" s="8" t="s">
        <v>484</v>
      </c>
      <c r="B289" s="8" t="s">
        <v>1055</v>
      </c>
      <c r="D289" s="8" t="s">
        <v>1055</v>
      </c>
      <c r="E289" s="8" t="s">
        <v>484</v>
      </c>
    </row>
    <row r="290" spans="1:5" x14ac:dyDescent="0.25">
      <c r="A290" s="8" t="s">
        <v>485</v>
      </c>
      <c r="B290" s="8" t="s">
        <v>1421</v>
      </c>
      <c r="D290" s="8" t="s">
        <v>1421</v>
      </c>
      <c r="E290" s="8" t="s">
        <v>485</v>
      </c>
    </row>
    <row r="291" spans="1:5" x14ac:dyDescent="0.25">
      <c r="A291" s="8" t="s">
        <v>486</v>
      </c>
      <c r="B291" s="8" t="s">
        <v>1056</v>
      </c>
      <c r="D291" s="8" t="s">
        <v>1056</v>
      </c>
      <c r="E291" s="8" t="s">
        <v>486</v>
      </c>
    </row>
    <row r="292" spans="1:5" x14ac:dyDescent="0.25">
      <c r="A292" s="8" t="s">
        <v>487</v>
      </c>
      <c r="B292" s="8" t="s">
        <v>1057</v>
      </c>
      <c r="D292" s="8" t="s">
        <v>1057</v>
      </c>
      <c r="E292" s="8" t="s">
        <v>487</v>
      </c>
    </row>
    <row r="293" spans="1:5" x14ac:dyDescent="0.25">
      <c r="A293" s="8" t="s">
        <v>488</v>
      </c>
      <c r="B293" s="8" t="s">
        <v>1058</v>
      </c>
      <c r="D293" s="8" t="s">
        <v>1058</v>
      </c>
      <c r="E293" s="8" t="s">
        <v>488</v>
      </c>
    </row>
    <row r="294" spans="1:5" x14ac:dyDescent="0.25">
      <c r="A294" s="8" t="s">
        <v>489</v>
      </c>
      <c r="B294" s="8" t="s">
        <v>1059</v>
      </c>
      <c r="D294" s="8" t="s">
        <v>1059</v>
      </c>
      <c r="E294" s="8" t="s">
        <v>489</v>
      </c>
    </row>
    <row r="295" spans="1:5" x14ac:dyDescent="0.25">
      <c r="A295" s="8" t="s">
        <v>490</v>
      </c>
      <c r="B295" s="8" t="s">
        <v>1060</v>
      </c>
      <c r="D295" s="8" t="s">
        <v>1060</v>
      </c>
      <c r="E295" s="8" t="s">
        <v>490</v>
      </c>
    </row>
    <row r="296" spans="1:5" x14ac:dyDescent="0.25">
      <c r="A296" s="8" t="s">
        <v>491</v>
      </c>
      <c r="B296" s="8" t="s">
        <v>1061</v>
      </c>
      <c r="D296" s="8" t="s">
        <v>1061</v>
      </c>
      <c r="E296" s="8" t="s">
        <v>491</v>
      </c>
    </row>
    <row r="297" spans="1:5" x14ac:dyDescent="0.25">
      <c r="A297" s="8" t="s">
        <v>492</v>
      </c>
      <c r="B297" s="8" t="s">
        <v>1062</v>
      </c>
      <c r="D297" s="8" t="s">
        <v>1062</v>
      </c>
      <c r="E297" s="8" t="s">
        <v>492</v>
      </c>
    </row>
    <row r="298" spans="1:5" x14ac:dyDescent="0.25">
      <c r="A298" s="8" t="s">
        <v>493</v>
      </c>
      <c r="B298" s="8" t="s">
        <v>1063</v>
      </c>
      <c r="D298" s="8" t="s">
        <v>1063</v>
      </c>
      <c r="E298" s="8" t="s">
        <v>493</v>
      </c>
    </row>
    <row r="299" spans="1:5" x14ac:dyDescent="0.25">
      <c r="A299" s="8" t="s">
        <v>494</v>
      </c>
      <c r="B299" s="8" t="s">
        <v>1064</v>
      </c>
      <c r="D299" s="8" t="s">
        <v>1064</v>
      </c>
      <c r="E299" s="8" t="s">
        <v>494</v>
      </c>
    </row>
    <row r="300" spans="1:5" x14ac:dyDescent="0.25">
      <c r="A300" s="8" t="s">
        <v>495</v>
      </c>
      <c r="B300" s="8" t="s">
        <v>1065</v>
      </c>
      <c r="D300" s="8" t="s">
        <v>1065</v>
      </c>
      <c r="E300" s="8" t="s">
        <v>495</v>
      </c>
    </row>
    <row r="301" spans="1:5" x14ac:dyDescent="0.25">
      <c r="A301" s="8" t="s">
        <v>496</v>
      </c>
      <c r="B301" s="8" t="s">
        <v>1066</v>
      </c>
      <c r="D301" s="8" t="s">
        <v>1066</v>
      </c>
      <c r="E301" s="8" t="s">
        <v>496</v>
      </c>
    </row>
    <row r="302" spans="1:5" x14ac:dyDescent="0.25">
      <c r="A302" s="8" t="s">
        <v>497</v>
      </c>
      <c r="B302" s="8" t="s">
        <v>1067</v>
      </c>
      <c r="D302" s="8" t="s">
        <v>1067</v>
      </c>
      <c r="E302" s="8" t="s">
        <v>497</v>
      </c>
    </row>
    <row r="303" spans="1:5" x14ac:dyDescent="0.25">
      <c r="A303" s="8" t="s">
        <v>498</v>
      </c>
      <c r="B303" s="8" t="s">
        <v>1068</v>
      </c>
      <c r="D303" s="8" t="s">
        <v>1068</v>
      </c>
      <c r="E303" s="8" t="s">
        <v>498</v>
      </c>
    </row>
    <row r="304" spans="1:5" x14ac:dyDescent="0.25">
      <c r="A304" s="8" t="s">
        <v>499</v>
      </c>
      <c r="B304" s="8" t="s">
        <v>1069</v>
      </c>
      <c r="D304" s="8" t="s">
        <v>1069</v>
      </c>
      <c r="E304" s="8" t="s">
        <v>499</v>
      </c>
    </row>
    <row r="305" spans="1:5" x14ac:dyDescent="0.25">
      <c r="A305" s="8" t="s">
        <v>500</v>
      </c>
      <c r="B305" s="8" t="s">
        <v>1070</v>
      </c>
      <c r="D305" s="8" t="s">
        <v>1070</v>
      </c>
      <c r="E305" s="8" t="s">
        <v>500</v>
      </c>
    </row>
    <row r="306" spans="1:5" x14ac:dyDescent="0.25">
      <c r="A306" s="8" t="s">
        <v>501</v>
      </c>
      <c r="B306" s="8" t="s">
        <v>1071</v>
      </c>
      <c r="D306" s="8" t="s">
        <v>1071</v>
      </c>
      <c r="E306" s="8" t="s">
        <v>501</v>
      </c>
    </row>
    <row r="307" spans="1:5" x14ac:dyDescent="0.25">
      <c r="A307" s="8" t="s">
        <v>502</v>
      </c>
      <c r="B307" s="8" t="s">
        <v>1072</v>
      </c>
      <c r="D307" s="8" t="s">
        <v>1072</v>
      </c>
      <c r="E307" s="8" t="s">
        <v>502</v>
      </c>
    </row>
    <row r="308" spans="1:5" x14ac:dyDescent="0.25">
      <c r="A308" s="8" t="s">
        <v>503</v>
      </c>
      <c r="B308" s="8" t="s">
        <v>1073</v>
      </c>
      <c r="D308" s="8" t="s">
        <v>1073</v>
      </c>
      <c r="E308" s="8" t="s">
        <v>503</v>
      </c>
    </row>
    <row r="309" spans="1:5" x14ac:dyDescent="0.25">
      <c r="A309" s="8" t="s">
        <v>504</v>
      </c>
      <c r="B309" s="8" t="s">
        <v>1074</v>
      </c>
      <c r="D309" s="8" t="s">
        <v>1074</v>
      </c>
      <c r="E309" s="8" t="s">
        <v>504</v>
      </c>
    </row>
    <row r="310" spans="1:5" x14ac:dyDescent="0.25">
      <c r="A310" s="8" t="s">
        <v>505</v>
      </c>
      <c r="B310" s="8" t="s">
        <v>1075</v>
      </c>
      <c r="D310" s="8" t="s">
        <v>1075</v>
      </c>
      <c r="E310" s="8" t="s">
        <v>505</v>
      </c>
    </row>
    <row r="311" spans="1:5" x14ac:dyDescent="0.25">
      <c r="A311" s="8" t="s">
        <v>506</v>
      </c>
      <c r="B311" s="8" t="s">
        <v>1076</v>
      </c>
      <c r="D311" s="8" t="s">
        <v>1076</v>
      </c>
      <c r="E311" s="8" t="s">
        <v>506</v>
      </c>
    </row>
    <row r="312" spans="1:5" x14ac:dyDescent="0.25">
      <c r="A312" s="8" t="s">
        <v>507</v>
      </c>
      <c r="B312" s="8" t="s">
        <v>1077</v>
      </c>
      <c r="D312" s="8" t="s">
        <v>1077</v>
      </c>
      <c r="E312" s="8" t="s">
        <v>507</v>
      </c>
    </row>
    <row r="313" spans="1:5" x14ac:dyDescent="0.25">
      <c r="A313" s="8" t="s">
        <v>508</v>
      </c>
      <c r="B313" s="8" t="s">
        <v>1078</v>
      </c>
      <c r="D313" s="8" t="s">
        <v>1078</v>
      </c>
      <c r="E313" s="8" t="s">
        <v>508</v>
      </c>
    </row>
    <row r="314" spans="1:5" x14ac:dyDescent="0.25">
      <c r="A314" s="8" t="s">
        <v>509</v>
      </c>
      <c r="B314" s="8" t="s">
        <v>1079</v>
      </c>
      <c r="D314" s="8" t="s">
        <v>1079</v>
      </c>
      <c r="E314" s="8" t="s">
        <v>509</v>
      </c>
    </row>
    <row r="315" spans="1:5" x14ac:dyDescent="0.25">
      <c r="A315" s="8" t="s">
        <v>510</v>
      </c>
      <c r="B315" s="8" t="s">
        <v>1080</v>
      </c>
      <c r="D315" s="8" t="s">
        <v>1080</v>
      </c>
      <c r="E315" s="8" t="s">
        <v>510</v>
      </c>
    </row>
    <row r="316" spans="1:5" x14ac:dyDescent="0.25">
      <c r="A316" s="8" t="s">
        <v>511</v>
      </c>
      <c r="B316" s="8" t="s">
        <v>1081</v>
      </c>
      <c r="D316" s="8" t="s">
        <v>1081</v>
      </c>
      <c r="E316" s="8" t="s">
        <v>511</v>
      </c>
    </row>
    <row r="317" spans="1:5" x14ac:dyDescent="0.25">
      <c r="A317" s="8" t="s">
        <v>512</v>
      </c>
      <c r="B317" s="8" t="s">
        <v>1082</v>
      </c>
      <c r="D317" s="8" t="s">
        <v>1082</v>
      </c>
      <c r="E317" s="8" t="s">
        <v>512</v>
      </c>
    </row>
    <row r="318" spans="1:5" x14ac:dyDescent="0.25">
      <c r="A318" s="8" t="s">
        <v>513</v>
      </c>
      <c r="B318" s="8" t="s">
        <v>1083</v>
      </c>
      <c r="D318" s="8" t="s">
        <v>1083</v>
      </c>
      <c r="E318" s="8" t="s">
        <v>513</v>
      </c>
    </row>
    <row r="319" spans="1:5" x14ac:dyDescent="0.25">
      <c r="A319" s="8" t="s">
        <v>514</v>
      </c>
      <c r="B319" s="8" t="s">
        <v>1084</v>
      </c>
      <c r="D319" s="8" t="s">
        <v>1084</v>
      </c>
      <c r="E319" s="8" t="s">
        <v>514</v>
      </c>
    </row>
    <row r="320" spans="1:5" x14ac:dyDescent="0.25">
      <c r="A320" s="8" t="s">
        <v>515</v>
      </c>
      <c r="B320" s="8" t="s">
        <v>1085</v>
      </c>
      <c r="D320" s="8" t="s">
        <v>1085</v>
      </c>
      <c r="E320" s="8" t="s">
        <v>515</v>
      </c>
    </row>
    <row r="321" spans="1:5" x14ac:dyDescent="0.25">
      <c r="A321" s="8" t="s">
        <v>516</v>
      </c>
      <c r="B321" s="8" t="s">
        <v>1086</v>
      </c>
      <c r="D321" s="8" t="s">
        <v>1086</v>
      </c>
      <c r="E321" s="8" t="s">
        <v>516</v>
      </c>
    </row>
    <row r="322" spans="1:5" x14ac:dyDescent="0.25">
      <c r="A322" s="8" t="s">
        <v>517</v>
      </c>
      <c r="B322" s="8" t="s">
        <v>1422</v>
      </c>
      <c r="D322" s="8" t="s">
        <v>1422</v>
      </c>
      <c r="E322" s="8" t="s">
        <v>517</v>
      </c>
    </row>
    <row r="323" spans="1:5" x14ac:dyDescent="0.25">
      <c r="A323" s="8" t="s">
        <v>518</v>
      </c>
      <c r="B323" s="8" t="s">
        <v>1087</v>
      </c>
      <c r="D323" s="8" t="s">
        <v>1087</v>
      </c>
      <c r="E323" s="8" t="s">
        <v>518</v>
      </c>
    </row>
    <row r="324" spans="1:5" x14ac:dyDescent="0.25">
      <c r="A324" s="8" t="s">
        <v>519</v>
      </c>
      <c r="B324" s="8" t="s">
        <v>1088</v>
      </c>
      <c r="D324" s="8" t="s">
        <v>1088</v>
      </c>
      <c r="E324" s="8" t="s">
        <v>519</v>
      </c>
    </row>
    <row r="325" spans="1:5" x14ac:dyDescent="0.25">
      <c r="A325" s="8" t="s">
        <v>520</v>
      </c>
      <c r="B325" s="8" t="s">
        <v>1089</v>
      </c>
      <c r="D325" s="8" t="s">
        <v>1089</v>
      </c>
      <c r="E325" s="8" t="s">
        <v>520</v>
      </c>
    </row>
    <row r="326" spans="1:5" x14ac:dyDescent="0.25">
      <c r="A326" s="8" t="s">
        <v>521</v>
      </c>
      <c r="B326" s="8" t="s">
        <v>1090</v>
      </c>
      <c r="D326" s="8" t="s">
        <v>1090</v>
      </c>
      <c r="E326" s="8" t="s">
        <v>521</v>
      </c>
    </row>
    <row r="327" spans="1:5" x14ac:dyDescent="0.25">
      <c r="A327" s="8" t="s">
        <v>522</v>
      </c>
      <c r="B327" s="8" t="s">
        <v>1091</v>
      </c>
      <c r="D327" s="8" t="s">
        <v>1091</v>
      </c>
      <c r="E327" s="8" t="s">
        <v>522</v>
      </c>
    </row>
    <row r="328" spans="1:5" x14ac:dyDescent="0.25">
      <c r="A328" s="8" t="s">
        <v>523</v>
      </c>
      <c r="B328" s="8" t="s">
        <v>1092</v>
      </c>
      <c r="D328" s="8" t="s">
        <v>1092</v>
      </c>
      <c r="E328" s="8" t="s">
        <v>523</v>
      </c>
    </row>
    <row r="329" spans="1:5" x14ac:dyDescent="0.25">
      <c r="A329" s="8" t="s">
        <v>524</v>
      </c>
      <c r="B329" s="8" t="s">
        <v>1423</v>
      </c>
      <c r="D329" s="8" t="s">
        <v>1423</v>
      </c>
      <c r="E329" s="8" t="s">
        <v>524</v>
      </c>
    </row>
    <row r="330" spans="1:5" x14ac:dyDescent="0.25">
      <c r="A330" s="8" t="s">
        <v>525</v>
      </c>
      <c r="B330" s="8" t="s">
        <v>1093</v>
      </c>
      <c r="D330" s="8" t="s">
        <v>1093</v>
      </c>
      <c r="E330" s="8" t="s">
        <v>525</v>
      </c>
    </row>
    <row r="331" spans="1:5" x14ac:dyDescent="0.25">
      <c r="A331" s="8" t="s">
        <v>526</v>
      </c>
      <c r="B331" s="8" t="s">
        <v>1094</v>
      </c>
      <c r="D331" s="8" t="s">
        <v>1094</v>
      </c>
      <c r="E331" s="8" t="s">
        <v>526</v>
      </c>
    </row>
    <row r="332" spans="1:5" x14ac:dyDescent="0.25">
      <c r="A332" s="8" t="s">
        <v>527</v>
      </c>
      <c r="B332" s="8" t="s">
        <v>1095</v>
      </c>
      <c r="D332" s="8" t="s">
        <v>1095</v>
      </c>
      <c r="E332" s="8" t="s">
        <v>527</v>
      </c>
    </row>
    <row r="333" spans="1:5" x14ac:dyDescent="0.25">
      <c r="A333" s="8" t="s">
        <v>528</v>
      </c>
      <c r="B333" s="8" t="s">
        <v>1096</v>
      </c>
      <c r="D333" s="8" t="s">
        <v>1096</v>
      </c>
      <c r="E333" s="8" t="s">
        <v>528</v>
      </c>
    </row>
    <row r="334" spans="1:5" x14ac:dyDescent="0.25">
      <c r="A334" s="8" t="s">
        <v>529</v>
      </c>
      <c r="B334" s="8" t="s">
        <v>1097</v>
      </c>
      <c r="D334" s="8" t="s">
        <v>1097</v>
      </c>
      <c r="E334" s="8" t="s">
        <v>529</v>
      </c>
    </row>
    <row r="335" spans="1:5" x14ac:dyDescent="0.25">
      <c r="A335" s="8" t="s">
        <v>530</v>
      </c>
      <c r="B335" s="8" t="s">
        <v>1424</v>
      </c>
      <c r="D335" s="8" t="s">
        <v>1424</v>
      </c>
      <c r="E335" s="8" t="s">
        <v>530</v>
      </c>
    </row>
    <row r="336" spans="1:5" x14ac:dyDescent="0.25">
      <c r="A336" s="8" t="s">
        <v>531</v>
      </c>
      <c r="B336" s="8" t="s">
        <v>1098</v>
      </c>
      <c r="D336" s="8" t="s">
        <v>1098</v>
      </c>
      <c r="E336" s="8" t="s">
        <v>531</v>
      </c>
    </row>
    <row r="337" spans="1:5" x14ac:dyDescent="0.25">
      <c r="A337" s="8" t="s">
        <v>532</v>
      </c>
      <c r="B337" s="8" t="s">
        <v>1099</v>
      </c>
      <c r="D337" s="8" t="s">
        <v>1099</v>
      </c>
      <c r="E337" s="8" t="s">
        <v>532</v>
      </c>
    </row>
    <row r="338" spans="1:5" x14ac:dyDescent="0.25">
      <c r="A338" s="8" t="s">
        <v>533</v>
      </c>
      <c r="B338" s="8" t="s">
        <v>1425</v>
      </c>
      <c r="D338" s="8" t="s">
        <v>1425</v>
      </c>
      <c r="E338" s="8" t="s">
        <v>533</v>
      </c>
    </row>
    <row r="339" spans="1:5" x14ac:dyDescent="0.25">
      <c r="A339" s="8" t="s">
        <v>534</v>
      </c>
      <c r="B339" s="8" t="s">
        <v>1100</v>
      </c>
      <c r="D339" s="8" t="s">
        <v>1100</v>
      </c>
      <c r="E339" s="8" t="s">
        <v>534</v>
      </c>
    </row>
    <row r="340" spans="1:5" x14ac:dyDescent="0.25">
      <c r="A340" s="8" t="s">
        <v>535</v>
      </c>
      <c r="B340" s="8" t="s">
        <v>1101</v>
      </c>
      <c r="D340" s="8" t="s">
        <v>1101</v>
      </c>
      <c r="E340" s="8" t="s">
        <v>535</v>
      </c>
    </row>
    <row r="341" spans="1:5" x14ac:dyDescent="0.25">
      <c r="A341" s="8" t="s">
        <v>536</v>
      </c>
      <c r="B341" s="8" t="s">
        <v>1102</v>
      </c>
      <c r="D341" s="8" t="s">
        <v>1102</v>
      </c>
      <c r="E341" s="8" t="s">
        <v>536</v>
      </c>
    </row>
    <row r="342" spans="1:5" x14ac:dyDescent="0.25">
      <c r="A342" s="8" t="s">
        <v>537</v>
      </c>
      <c r="B342" s="8" t="s">
        <v>1103</v>
      </c>
      <c r="D342" s="8" t="s">
        <v>1103</v>
      </c>
      <c r="E342" s="8" t="s">
        <v>537</v>
      </c>
    </row>
    <row r="343" spans="1:5" x14ac:dyDescent="0.25">
      <c r="A343" s="8" t="s">
        <v>538</v>
      </c>
      <c r="B343" s="8" t="s">
        <v>1104</v>
      </c>
      <c r="D343" s="8" t="s">
        <v>1104</v>
      </c>
      <c r="E343" s="8" t="s">
        <v>538</v>
      </c>
    </row>
    <row r="344" spans="1:5" x14ac:dyDescent="0.25">
      <c r="A344" s="8" t="s">
        <v>539</v>
      </c>
      <c r="B344" s="8" t="s">
        <v>1105</v>
      </c>
      <c r="D344" s="8" t="s">
        <v>1105</v>
      </c>
      <c r="E344" s="8" t="s">
        <v>539</v>
      </c>
    </row>
    <row r="345" spans="1:5" x14ac:dyDescent="0.25">
      <c r="A345" s="8" t="s">
        <v>540</v>
      </c>
      <c r="B345" s="8" t="s">
        <v>1106</v>
      </c>
      <c r="D345" s="8" t="s">
        <v>1106</v>
      </c>
      <c r="E345" s="8" t="s">
        <v>540</v>
      </c>
    </row>
    <row r="346" spans="1:5" x14ac:dyDescent="0.25">
      <c r="A346" s="8" t="s">
        <v>541</v>
      </c>
      <c r="B346" s="8" t="s">
        <v>1107</v>
      </c>
      <c r="D346" s="8" t="s">
        <v>1107</v>
      </c>
      <c r="E346" s="8" t="s">
        <v>541</v>
      </c>
    </row>
    <row r="347" spans="1:5" x14ac:dyDescent="0.25">
      <c r="A347" s="8" t="s">
        <v>542</v>
      </c>
      <c r="B347" s="8" t="s">
        <v>1108</v>
      </c>
      <c r="D347" s="8" t="s">
        <v>1108</v>
      </c>
      <c r="E347" s="8" t="s">
        <v>542</v>
      </c>
    </row>
    <row r="348" spans="1:5" x14ac:dyDescent="0.25">
      <c r="A348" s="8" t="s">
        <v>543</v>
      </c>
      <c r="B348" s="8" t="s">
        <v>1109</v>
      </c>
      <c r="D348" s="8" t="s">
        <v>1109</v>
      </c>
      <c r="E348" s="8" t="s">
        <v>543</v>
      </c>
    </row>
    <row r="349" spans="1:5" x14ac:dyDescent="0.25">
      <c r="A349" s="8" t="s">
        <v>544</v>
      </c>
      <c r="B349" s="8" t="s">
        <v>1426</v>
      </c>
      <c r="D349" s="8" t="s">
        <v>1426</v>
      </c>
      <c r="E349" s="8" t="s">
        <v>544</v>
      </c>
    </row>
    <row r="350" spans="1:5" x14ac:dyDescent="0.25">
      <c r="A350" s="8" t="s">
        <v>545</v>
      </c>
      <c r="B350" s="8" t="s">
        <v>1110</v>
      </c>
      <c r="D350" s="8" t="s">
        <v>1110</v>
      </c>
      <c r="E350" s="8" t="s">
        <v>545</v>
      </c>
    </row>
    <row r="351" spans="1:5" x14ac:dyDescent="0.25">
      <c r="A351" s="8" t="s">
        <v>546</v>
      </c>
      <c r="B351" s="8" t="s">
        <v>1111</v>
      </c>
      <c r="D351" s="8" t="s">
        <v>1111</v>
      </c>
      <c r="E351" s="8" t="s">
        <v>546</v>
      </c>
    </row>
    <row r="352" spans="1:5" x14ac:dyDescent="0.25">
      <c r="A352" s="8" t="s">
        <v>547</v>
      </c>
      <c r="B352" s="8" t="s">
        <v>1112</v>
      </c>
      <c r="D352" s="8" t="s">
        <v>1112</v>
      </c>
      <c r="E352" s="8" t="s">
        <v>547</v>
      </c>
    </row>
    <row r="353" spans="1:5" x14ac:dyDescent="0.25">
      <c r="A353" s="8" t="s">
        <v>548</v>
      </c>
      <c r="B353" s="8" t="s">
        <v>1113</v>
      </c>
      <c r="D353" s="8" t="s">
        <v>1113</v>
      </c>
      <c r="E353" s="8" t="s">
        <v>548</v>
      </c>
    </row>
    <row r="354" spans="1:5" x14ac:dyDescent="0.25">
      <c r="A354" s="8" t="s">
        <v>549</v>
      </c>
      <c r="B354" s="8" t="s">
        <v>1114</v>
      </c>
      <c r="D354" s="8" t="s">
        <v>1114</v>
      </c>
      <c r="E354" s="8" t="s">
        <v>549</v>
      </c>
    </row>
    <row r="355" spans="1:5" x14ac:dyDescent="0.25">
      <c r="A355" s="8" t="s">
        <v>550</v>
      </c>
      <c r="B355" s="8" t="s">
        <v>1115</v>
      </c>
      <c r="D355" s="8" t="s">
        <v>1115</v>
      </c>
      <c r="E355" s="8" t="s">
        <v>550</v>
      </c>
    </row>
    <row r="356" spans="1:5" x14ac:dyDescent="0.25">
      <c r="A356" s="8" t="s">
        <v>551</v>
      </c>
      <c r="B356" s="8" t="s">
        <v>1116</v>
      </c>
      <c r="D356" s="8" t="s">
        <v>1116</v>
      </c>
      <c r="E356" s="8" t="s">
        <v>551</v>
      </c>
    </row>
    <row r="357" spans="1:5" x14ac:dyDescent="0.25">
      <c r="A357" s="8" t="s">
        <v>552</v>
      </c>
      <c r="B357" s="8" t="s">
        <v>1117</v>
      </c>
      <c r="D357" s="8" t="s">
        <v>1117</v>
      </c>
      <c r="E357" s="8" t="s">
        <v>552</v>
      </c>
    </row>
    <row r="358" spans="1:5" x14ac:dyDescent="0.25">
      <c r="A358" s="8" t="s">
        <v>553</v>
      </c>
      <c r="B358" s="8" t="s">
        <v>1427</v>
      </c>
      <c r="D358" s="8" t="s">
        <v>1427</v>
      </c>
      <c r="E358" s="8" t="s">
        <v>553</v>
      </c>
    </row>
    <row r="359" spans="1:5" x14ac:dyDescent="0.25">
      <c r="A359" s="8" t="s">
        <v>554</v>
      </c>
      <c r="B359" s="8" t="s">
        <v>1118</v>
      </c>
      <c r="D359" s="8" t="s">
        <v>1118</v>
      </c>
      <c r="E359" s="8" t="s">
        <v>554</v>
      </c>
    </row>
    <row r="360" spans="1:5" x14ac:dyDescent="0.25">
      <c r="A360" s="8" t="s">
        <v>555</v>
      </c>
      <c r="B360" s="8" t="s">
        <v>1119</v>
      </c>
      <c r="D360" s="8" t="s">
        <v>1119</v>
      </c>
      <c r="E360" s="8" t="s">
        <v>555</v>
      </c>
    </row>
    <row r="361" spans="1:5" x14ac:dyDescent="0.25">
      <c r="A361" s="8" t="s">
        <v>556</v>
      </c>
      <c r="B361" s="8" t="s">
        <v>1120</v>
      </c>
      <c r="D361" s="8" t="s">
        <v>1120</v>
      </c>
      <c r="E361" s="8" t="s">
        <v>556</v>
      </c>
    </row>
    <row r="362" spans="1:5" x14ac:dyDescent="0.25">
      <c r="A362" s="8" t="s">
        <v>557</v>
      </c>
      <c r="B362" s="8" t="s">
        <v>1121</v>
      </c>
      <c r="D362" s="8" t="s">
        <v>1121</v>
      </c>
      <c r="E362" s="8" t="s">
        <v>557</v>
      </c>
    </row>
    <row r="363" spans="1:5" x14ac:dyDescent="0.25">
      <c r="A363" s="8" t="s">
        <v>558</v>
      </c>
      <c r="B363" s="8" t="s">
        <v>1428</v>
      </c>
      <c r="D363" s="8" t="s">
        <v>1428</v>
      </c>
      <c r="E363" s="8" t="s">
        <v>558</v>
      </c>
    </row>
    <row r="364" spans="1:5" x14ac:dyDescent="0.25">
      <c r="A364" s="8" t="s">
        <v>559</v>
      </c>
      <c r="B364" s="8" t="s">
        <v>1122</v>
      </c>
      <c r="D364" s="8" t="s">
        <v>1122</v>
      </c>
      <c r="E364" s="8" t="s">
        <v>559</v>
      </c>
    </row>
    <row r="365" spans="1:5" x14ac:dyDescent="0.25">
      <c r="A365" s="8" t="s">
        <v>560</v>
      </c>
      <c r="B365" s="8" t="s">
        <v>1123</v>
      </c>
      <c r="D365" s="8" t="s">
        <v>1123</v>
      </c>
      <c r="E365" s="8" t="s">
        <v>560</v>
      </c>
    </row>
    <row r="366" spans="1:5" x14ac:dyDescent="0.25">
      <c r="A366" s="8" t="s">
        <v>561</v>
      </c>
      <c r="B366" s="8" t="s">
        <v>1124</v>
      </c>
      <c r="D366" s="8" t="s">
        <v>1124</v>
      </c>
      <c r="E366" s="8" t="s">
        <v>561</v>
      </c>
    </row>
    <row r="367" spans="1:5" x14ac:dyDescent="0.25">
      <c r="A367" s="8" t="s">
        <v>562</v>
      </c>
      <c r="B367" s="8" t="s">
        <v>1125</v>
      </c>
      <c r="D367" s="8" t="s">
        <v>1125</v>
      </c>
      <c r="E367" s="8" t="s">
        <v>562</v>
      </c>
    </row>
    <row r="368" spans="1:5" x14ac:dyDescent="0.25">
      <c r="A368" s="8" t="s">
        <v>563</v>
      </c>
      <c r="B368" s="8" t="s">
        <v>1126</v>
      </c>
      <c r="D368" s="8" t="s">
        <v>1126</v>
      </c>
      <c r="E368" s="8" t="s">
        <v>563</v>
      </c>
    </row>
    <row r="369" spans="1:5" x14ac:dyDescent="0.25">
      <c r="A369" s="8" t="s">
        <v>564</v>
      </c>
      <c r="B369" s="8" t="s">
        <v>1127</v>
      </c>
      <c r="D369" s="8" t="s">
        <v>1127</v>
      </c>
      <c r="E369" s="8" t="s">
        <v>564</v>
      </c>
    </row>
    <row r="370" spans="1:5" x14ac:dyDescent="0.25">
      <c r="A370" s="8" t="s">
        <v>565</v>
      </c>
      <c r="B370" s="8" t="s">
        <v>1128</v>
      </c>
      <c r="D370" s="8" t="s">
        <v>1128</v>
      </c>
      <c r="E370" s="8" t="s">
        <v>565</v>
      </c>
    </row>
    <row r="371" spans="1:5" x14ac:dyDescent="0.25">
      <c r="A371" s="8" t="s">
        <v>566</v>
      </c>
      <c r="B371" s="8" t="s">
        <v>1129</v>
      </c>
      <c r="D371" s="8" t="s">
        <v>1129</v>
      </c>
      <c r="E371" s="8" t="s">
        <v>566</v>
      </c>
    </row>
    <row r="372" spans="1:5" x14ac:dyDescent="0.25">
      <c r="A372" s="8" t="s">
        <v>567</v>
      </c>
      <c r="B372" s="8" t="s">
        <v>1130</v>
      </c>
      <c r="D372" s="8" t="s">
        <v>1130</v>
      </c>
      <c r="E372" s="8" t="s">
        <v>567</v>
      </c>
    </row>
    <row r="373" spans="1:5" x14ac:dyDescent="0.25">
      <c r="A373" s="8" t="s">
        <v>568</v>
      </c>
      <c r="B373" s="8" t="s">
        <v>1131</v>
      </c>
      <c r="D373" s="8" t="s">
        <v>1131</v>
      </c>
      <c r="E373" s="8" t="s">
        <v>568</v>
      </c>
    </row>
    <row r="374" spans="1:5" x14ac:dyDescent="0.25">
      <c r="A374" s="8" t="s">
        <v>569</v>
      </c>
      <c r="B374" s="8" t="s">
        <v>1132</v>
      </c>
      <c r="D374" s="8" t="s">
        <v>1132</v>
      </c>
      <c r="E374" s="8" t="s">
        <v>569</v>
      </c>
    </row>
    <row r="375" spans="1:5" x14ac:dyDescent="0.25">
      <c r="A375" s="8" t="s">
        <v>570</v>
      </c>
      <c r="B375" s="8" t="s">
        <v>1429</v>
      </c>
      <c r="D375" s="8" t="s">
        <v>1429</v>
      </c>
      <c r="E375" s="8" t="s">
        <v>570</v>
      </c>
    </row>
    <row r="376" spans="1:5" x14ac:dyDescent="0.25">
      <c r="A376" s="8" t="s">
        <v>571</v>
      </c>
      <c r="B376" s="8" t="s">
        <v>1133</v>
      </c>
      <c r="D376" s="8" t="s">
        <v>1133</v>
      </c>
      <c r="E376" s="8" t="s">
        <v>571</v>
      </c>
    </row>
    <row r="377" spans="1:5" x14ac:dyDescent="0.25">
      <c r="A377" s="8" t="s">
        <v>572</v>
      </c>
      <c r="B377" s="8" t="s">
        <v>1134</v>
      </c>
      <c r="D377" s="8" t="s">
        <v>1134</v>
      </c>
      <c r="E377" s="8" t="s">
        <v>572</v>
      </c>
    </row>
    <row r="378" spans="1:5" x14ac:dyDescent="0.25">
      <c r="A378" s="8" t="s">
        <v>573</v>
      </c>
      <c r="B378" s="8" t="s">
        <v>1135</v>
      </c>
      <c r="D378" s="8" t="s">
        <v>1135</v>
      </c>
      <c r="E378" s="8" t="s">
        <v>573</v>
      </c>
    </row>
    <row r="379" spans="1:5" x14ac:dyDescent="0.25">
      <c r="A379" s="8" t="s">
        <v>574</v>
      </c>
      <c r="B379" s="8" t="s">
        <v>1136</v>
      </c>
      <c r="D379" s="8" t="s">
        <v>1136</v>
      </c>
      <c r="E379" s="8" t="s">
        <v>574</v>
      </c>
    </row>
    <row r="380" spans="1:5" x14ac:dyDescent="0.25">
      <c r="A380" s="8" t="s">
        <v>575</v>
      </c>
      <c r="B380" s="8" t="s">
        <v>1430</v>
      </c>
      <c r="D380" s="8" t="s">
        <v>1430</v>
      </c>
      <c r="E380" s="8" t="s">
        <v>575</v>
      </c>
    </row>
    <row r="381" spans="1:5" x14ac:dyDescent="0.25">
      <c r="A381" s="8" t="s">
        <v>576</v>
      </c>
      <c r="B381" s="8" t="s">
        <v>1137</v>
      </c>
      <c r="D381" s="8" t="s">
        <v>1137</v>
      </c>
      <c r="E381" s="8" t="s">
        <v>576</v>
      </c>
    </row>
    <row r="382" spans="1:5" x14ac:dyDescent="0.25">
      <c r="A382" s="8" t="s">
        <v>577</v>
      </c>
      <c r="B382" s="8" t="s">
        <v>1138</v>
      </c>
      <c r="D382" s="8" t="s">
        <v>1138</v>
      </c>
      <c r="E382" s="8" t="s">
        <v>577</v>
      </c>
    </row>
    <row r="383" spans="1:5" x14ac:dyDescent="0.25">
      <c r="A383" s="8" t="s">
        <v>578</v>
      </c>
      <c r="B383" s="8" t="s">
        <v>1139</v>
      </c>
      <c r="D383" s="8" t="s">
        <v>1139</v>
      </c>
      <c r="E383" s="8" t="s">
        <v>578</v>
      </c>
    </row>
    <row r="384" spans="1:5" x14ac:dyDescent="0.25">
      <c r="A384" s="8" t="s">
        <v>579</v>
      </c>
      <c r="B384" s="8" t="s">
        <v>1431</v>
      </c>
      <c r="D384" s="8" t="s">
        <v>1431</v>
      </c>
      <c r="E384" s="8" t="s">
        <v>579</v>
      </c>
    </row>
    <row r="385" spans="1:5" x14ac:dyDescent="0.25">
      <c r="A385" s="8" t="s">
        <v>580</v>
      </c>
      <c r="B385" s="8" t="s">
        <v>1140</v>
      </c>
      <c r="D385" s="8" t="s">
        <v>1140</v>
      </c>
      <c r="E385" s="8" t="s">
        <v>580</v>
      </c>
    </row>
    <row r="386" spans="1:5" x14ac:dyDescent="0.25">
      <c r="A386" s="8" t="s">
        <v>1142</v>
      </c>
      <c r="B386" s="8" t="s">
        <v>1141</v>
      </c>
      <c r="D386" s="8" t="s">
        <v>1141</v>
      </c>
      <c r="E386" s="8" t="s">
        <v>1142</v>
      </c>
    </row>
    <row r="387" spans="1:5" x14ac:dyDescent="0.25">
      <c r="A387" s="8" t="s">
        <v>581</v>
      </c>
      <c r="B387" s="8" t="s">
        <v>1143</v>
      </c>
      <c r="D387" s="8" t="s">
        <v>1143</v>
      </c>
      <c r="E387" s="8" t="s">
        <v>581</v>
      </c>
    </row>
    <row r="388" spans="1:5" x14ac:dyDescent="0.25">
      <c r="A388" s="8" t="s">
        <v>582</v>
      </c>
      <c r="B388" s="8" t="s">
        <v>1144</v>
      </c>
      <c r="D388" s="8" t="s">
        <v>1144</v>
      </c>
      <c r="E388" s="8" t="s">
        <v>582</v>
      </c>
    </row>
    <row r="389" spans="1:5" x14ac:dyDescent="0.25">
      <c r="A389" s="8" t="s">
        <v>583</v>
      </c>
      <c r="B389" s="8" t="s">
        <v>1145</v>
      </c>
      <c r="D389" s="8" t="s">
        <v>1145</v>
      </c>
      <c r="E389" s="8" t="s">
        <v>583</v>
      </c>
    </row>
    <row r="390" spans="1:5" x14ac:dyDescent="0.25">
      <c r="A390" s="8" t="s">
        <v>584</v>
      </c>
      <c r="B390" s="8" t="s">
        <v>1146</v>
      </c>
      <c r="D390" s="8" t="s">
        <v>1146</v>
      </c>
      <c r="E390" s="8" t="s">
        <v>584</v>
      </c>
    </row>
    <row r="391" spans="1:5" x14ac:dyDescent="0.25">
      <c r="A391" s="8" t="s">
        <v>585</v>
      </c>
      <c r="B391" s="8" t="s">
        <v>1147</v>
      </c>
      <c r="D391" s="8" t="s">
        <v>1147</v>
      </c>
      <c r="E391" s="8" t="s">
        <v>585</v>
      </c>
    </row>
    <row r="392" spans="1:5" x14ac:dyDescent="0.25">
      <c r="A392" s="8" t="s">
        <v>586</v>
      </c>
      <c r="B392" s="8" t="s">
        <v>1148</v>
      </c>
      <c r="D392" s="8" t="s">
        <v>1148</v>
      </c>
      <c r="E392" s="8" t="s">
        <v>586</v>
      </c>
    </row>
    <row r="393" spans="1:5" x14ac:dyDescent="0.25">
      <c r="A393" s="8" t="s">
        <v>587</v>
      </c>
      <c r="B393" s="8" t="s">
        <v>1149</v>
      </c>
      <c r="D393" s="8" t="s">
        <v>1149</v>
      </c>
      <c r="E393" s="8" t="s">
        <v>587</v>
      </c>
    </row>
    <row r="394" spans="1:5" x14ac:dyDescent="0.25">
      <c r="A394" s="8" t="s">
        <v>588</v>
      </c>
      <c r="B394" s="8" t="s">
        <v>1150</v>
      </c>
      <c r="D394" s="8" t="s">
        <v>1150</v>
      </c>
      <c r="E394" s="8" t="s">
        <v>588</v>
      </c>
    </row>
    <row r="395" spans="1:5" x14ac:dyDescent="0.25">
      <c r="A395" s="8" t="s">
        <v>589</v>
      </c>
      <c r="B395" s="8" t="s">
        <v>1432</v>
      </c>
      <c r="D395" s="8" t="s">
        <v>1432</v>
      </c>
      <c r="E395" s="8" t="s">
        <v>589</v>
      </c>
    </row>
    <row r="396" spans="1:5" x14ac:dyDescent="0.25">
      <c r="A396" s="8" t="s">
        <v>590</v>
      </c>
      <c r="B396" s="8" t="s">
        <v>1151</v>
      </c>
      <c r="D396" s="8" t="s">
        <v>1151</v>
      </c>
      <c r="E396" s="8" t="s">
        <v>590</v>
      </c>
    </row>
    <row r="397" spans="1:5" x14ac:dyDescent="0.25">
      <c r="A397" s="8" t="s">
        <v>591</v>
      </c>
      <c r="B397" s="8" t="s">
        <v>1152</v>
      </c>
      <c r="D397" s="8" t="s">
        <v>1152</v>
      </c>
      <c r="E397" s="8" t="s">
        <v>591</v>
      </c>
    </row>
    <row r="398" spans="1:5" x14ac:dyDescent="0.25">
      <c r="A398" s="8" t="s">
        <v>592</v>
      </c>
      <c r="B398" s="8" t="s">
        <v>1153</v>
      </c>
      <c r="D398" s="8" t="s">
        <v>1153</v>
      </c>
      <c r="E398" s="8" t="s">
        <v>592</v>
      </c>
    </row>
    <row r="399" spans="1:5" x14ac:dyDescent="0.25">
      <c r="A399" s="8" t="s">
        <v>593</v>
      </c>
      <c r="B399" s="8" t="s">
        <v>1433</v>
      </c>
      <c r="D399" s="8" t="s">
        <v>1433</v>
      </c>
      <c r="E399" s="8" t="s">
        <v>593</v>
      </c>
    </row>
    <row r="400" spans="1:5" x14ac:dyDescent="0.25">
      <c r="A400" s="8" t="s">
        <v>594</v>
      </c>
      <c r="B400" s="8" t="s">
        <v>1154</v>
      </c>
      <c r="D400" s="8" t="s">
        <v>1154</v>
      </c>
      <c r="E400" s="8" t="s">
        <v>594</v>
      </c>
    </row>
    <row r="401" spans="1:5" x14ac:dyDescent="0.25">
      <c r="A401" s="8" t="s">
        <v>753</v>
      </c>
      <c r="B401" s="8" t="s">
        <v>1155</v>
      </c>
      <c r="D401" s="8" t="s">
        <v>1155</v>
      </c>
      <c r="E401" s="8" t="s">
        <v>753</v>
      </c>
    </row>
    <row r="402" spans="1:5" x14ac:dyDescent="0.25">
      <c r="A402" s="8" t="s">
        <v>595</v>
      </c>
      <c r="B402" s="8" t="s">
        <v>1156</v>
      </c>
      <c r="D402" s="8" t="s">
        <v>1156</v>
      </c>
      <c r="E402" s="8" t="s">
        <v>595</v>
      </c>
    </row>
    <row r="403" spans="1:5" x14ac:dyDescent="0.25">
      <c r="A403" s="8" t="s">
        <v>596</v>
      </c>
      <c r="B403" s="8" t="s">
        <v>1157</v>
      </c>
      <c r="D403" s="8" t="s">
        <v>1157</v>
      </c>
      <c r="E403" s="8" t="s">
        <v>596</v>
      </c>
    </row>
    <row r="404" spans="1:5" x14ac:dyDescent="0.25">
      <c r="A404" s="8" t="s">
        <v>597</v>
      </c>
      <c r="B404" s="8" t="s">
        <v>1158</v>
      </c>
      <c r="D404" s="8" t="s">
        <v>1158</v>
      </c>
      <c r="E404" s="8" t="s">
        <v>597</v>
      </c>
    </row>
    <row r="405" spans="1:5" x14ac:dyDescent="0.25">
      <c r="A405" s="8" t="s">
        <v>598</v>
      </c>
      <c r="B405" s="8" t="s">
        <v>1159</v>
      </c>
      <c r="D405" s="8" t="s">
        <v>1159</v>
      </c>
      <c r="E405" s="8" t="s">
        <v>598</v>
      </c>
    </row>
    <row r="406" spans="1:5" x14ac:dyDescent="0.25">
      <c r="A406" s="8" t="s">
        <v>599</v>
      </c>
      <c r="B406" s="8" t="s">
        <v>1160</v>
      </c>
      <c r="D406" s="8" t="s">
        <v>1160</v>
      </c>
      <c r="E406" s="8" t="s">
        <v>599</v>
      </c>
    </row>
    <row r="407" spans="1:5" x14ac:dyDescent="0.25">
      <c r="A407" s="8" t="s">
        <v>600</v>
      </c>
      <c r="B407" s="8" t="s">
        <v>1161</v>
      </c>
      <c r="D407" s="8" t="s">
        <v>1161</v>
      </c>
      <c r="E407" s="8" t="s">
        <v>600</v>
      </c>
    </row>
    <row r="408" spans="1:5" x14ac:dyDescent="0.25">
      <c r="A408" s="8" t="s">
        <v>601</v>
      </c>
      <c r="B408" s="8" t="s">
        <v>1162</v>
      </c>
      <c r="D408" s="8" t="s">
        <v>1162</v>
      </c>
      <c r="E408" s="8" t="s">
        <v>601</v>
      </c>
    </row>
    <row r="409" spans="1:5" x14ac:dyDescent="0.25">
      <c r="A409" s="8" t="s">
        <v>603</v>
      </c>
      <c r="B409" s="8" t="s">
        <v>1163</v>
      </c>
      <c r="D409" s="8" t="s">
        <v>1163</v>
      </c>
      <c r="E409" s="8" t="s">
        <v>603</v>
      </c>
    </row>
    <row r="410" spans="1:5" x14ac:dyDescent="0.25">
      <c r="A410" s="30" t="s">
        <v>749</v>
      </c>
      <c r="B410" s="30" t="s">
        <v>1164</v>
      </c>
      <c r="D410" s="30" t="s">
        <v>1164</v>
      </c>
      <c r="E410" s="30" t="s">
        <v>749</v>
      </c>
    </row>
    <row r="411" spans="1:5" x14ac:dyDescent="0.25">
      <c r="A411" s="29" t="s">
        <v>604</v>
      </c>
      <c r="B411" s="29" t="s">
        <v>1165</v>
      </c>
      <c r="D411" s="29" t="s">
        <v>1165</v>
      </c>
      <c r="E411" s="29" t="s">
        <v>604</v>
      </c>
    </row>
    <row r="412" spans="1:5" x14ac:dyDescent="0.25">
      <c r="A412" s="8" t="s">
        <v>605</v>
      </c>
      <c r="B412" s="8" t="s">
        <v>1166</v>
      </c>
      <c r="D412" s="8" t="s">
        <v>1166</v>
      </c>
      <c r="E412" s="8" t="s">
        <v>605</v>
      </c>
    </row>
    <row r="413" spans="1:5" x14ac:dyDescent="0.25">
      <c r="A413" s="8" t="s">
        <v>606</v>
      </c>
      <c r="B413" s="8" t="s">
        <v>1167</v>
      </c>
      <c r="D413" s="8" t="s">
        <v>1167</v>
      </c>
      <c r="E413" s="8" t="s">
        <v>606</v>
      </c>
    </row>
    <row r="414" spans="1:5" x14ac:dyDescent="0.25">
      <c r="A414" s="8" t="s">
        <v>607</v>
      </c>
      <c r="B414" s="8" t="s">
        <v>1168</v>
      </c>
      <c r="D414" s="8" t="s">
        <v>1168</v>
      </c>
      <c r="E414" s="8" t="s">
        <v>607</v>
      </c>
    </row>
    <row r="415" spans="1:5" x14ac:dyDescent="0.25">
      <c r="A415" s="8" t="s">
        <v>608</v>
      </c>
      <c r="B415" s="8" t="s">
        <v>1169</v>
      </c>
      <c r="D415" s="8" t="s">
        <v>1169</v>
      </c>
      <c r="E415" s="8" t="s">
        <v>608</v>
      </c>
    </row>
    <row r="416" spans="1:5" x14ac:dyDescent="0.25">
      <c r="A416" s="8" t="s">
        <v>609</v>
      </c>
      <c r="B416" s="8" t="s">
        <v>1170</v>
      </c>
      <c r="D416" s="8" t="s">
        <v>1170</v>
      </c>
      <c r="E416" s="8" t="s">
        <v>609</v>
      </c>
    </row>
    <row r="417" spans="1:5" x14ac:dyDescent="0.25">
      <c r="A417" s="8" t="s">
        <v>610</v>
      </c>
      <c r="B417" s="8" t="s">
        <v>1171</v>
      </c>
      <c r="D417" s="8" t="s">
        <v>1171</v>
      </c>
      <c r="E417" s="8" t="s">
        <v>610</v>
      </c>
    </row>
    <row r="418" spans="1:5" x14ac:dyDescent="0.25">
      <c r="A418" s="8" t="s">
        <v>611</v>
      </c>
      <c r="B418" s="8" t="s">
        <v>1172</v>
      </c>
      <c r="D418" s="8" t="s">
        <v>1172</v>
      </c>
      <c r="E418" s="8" t="s">
        <v>611</v>
      </c>
    </row>
    <row r="419" spans="1:5" x14ac:dyDescent="0.25">
      <c r="A419" s="8" t="s">
        <v>612</v>
      </c>
      <c r="B419" s="8" t="s">
        <v>1173</v>
      </c>
      <c r="D419" s="8" t="s">
        <v>1173</v>
      </c>
      <c r="E419" s="8" t="s">
        <v>612</v>
      </c>
    </row>
    <row r="420" spans="1:5" x14ac:dyDescent="0.25">
      <c r="A420" s="8" t="s">
        <v>613</v>
      </c>
      <c r="B420" s="8" t="s">
        <v>1174</v>
      </c>
      <c r="D420" s="8" t="s">
        <v>1174</v>
      </c>
      <c r="E420" s="8" t="s">
        <v>613</v>
      </c>
    </row>
    <row r="421" spans="1:5" x14ac:dyDescent="0.25">
      <c r="A421" s="8" t="s">
        <v>614</v>
      </c>
      <c r="B421" s="8" t="s">
        <v>1175</v>
      </c>
      <c r="D421" s="8" t="s">
        <v>1175</v>
      </c>
      <c r="E421" s="8" t="s">
        <v>614</v>
      </c>
    </row>
    <row r="422" spans="1:5" x14ac:dyDescent="0.25">
      <c r="A422" s="8" t="s">
        <v>736</v>
      </c>
      <c r="B422" s="8" t="s">
        <v>1176</v>
      </c>
      <c r="D422" s="8" t="s">
        <v>1176</v>
      </c>
      <c r="E422" s="8" t="s">
        <v>736</v>
      </c>
    </row>
    <row r="423" spans="1:5" x14ac:dyDescent="0.25">
      <c r="A423" s="8" t="s">
        <v>615</v>
      </c>
      <c r="B423" s="8" t="s">
        <v>1177</v>
      </c>
      <c r="D423" s="8" t="s">
        <v>1177</v>
      </c>
      <c r="E423" s="8" t="s">
        <v>615</v>
      </c>
    </row>
    <row r="424" spans="1:5" x14ac:dyDescent="0.25">
      <c r="A424" s="8" t="s">
        <v>616</v>
      </c>
      <c r="B424" s="8" t="s">
        <v>1178</v>
      </c>
      <c r="D424" s="8" t="s">
        <v>1178</v>
      </c>
      <c r="E424" s="8" t="s">
        <v>616</v>
      </c>
    </row>
    <row r="425" spans="1:5" x14ac:dyDescent="0.25">
      <c r="A425" s="8" t="s">
        <v>617</v>
      </c>
      <c r="B425" s="8" t="s">
        <v>1179</v>
      </c>
      <c r="D425" s="8" t="s">
        <v>1179</v>
      </c>
      <c r="E425" s="8" t="s">
        <v>617</v>
      </c>
    </row>
    <row r="426" spans="1:5" x14ac:dyDescent="0.25">
      <c r="A426" s="8" t="s">
        <v>618</v>
      </c>
      <c r="B426" s="8" t="s">
        <v>1180</v>
      </c>
      <c r="D426" s="8" t="s">
        <v>1180</v>
      </c>
      <c r="E426" s="8" t="s">
        <v>618</v>
      </c>
    </row>
    <row r="427" spans="1:5" x14ac:dyDescent="0.25">
      <c r="A427" s="8" t="s">
        <v>619</v>
      </c>
      <c r="B427" s="8" t="s">
        <v>1181</v>
      </c>
      <c r="D427" s="8" t="s">
        <v>1181</v>
      </c>
      <c r="E427" s="8" t="s">
        <v>619</v>
      </c>
    </row>
    <row r="428" spans="1:5" x14ac:dyDescent="0.25">
      <c r="A428" s="8" t="s">
        <v>620</v>
      </c>
      <c r="B428" s="8" t="s">
        <v>1182</v>
      </c>
      <c r="D428" s="8" t="s">
        <v>1182</v>
      </c>
      <c r="E428" s="8" t="s">
        <v>620</v>
      </c>
    </row>
    <row r="429" spans="1:5" x14ac:dyDescent="0.25">
      <c r="A429" s="8" t="s">
        <v>621</v>
      </c>
      <c r="B429" s="8" t="s">
        <v>1183</v>
      </c>
      <c r="D429" s="8" t="s">
        <v>1183</v>
      </c>
      <c r="E429" s="8" t="s">
        <v>621</v>
      </c>
    </row>
    <row r="430" spans="1:5" x14ac:dyDescent="0.25">
      <c r="A430" s="8" t="s">
        <v>622</v>
      </c>
      <c r="B430" s="8" t="s">
        <v>1184</v>
      </c>
      <c r="D430" s="8" t="s">
        <v>1184</v>
      </c>
      <c r="E430" s="8" t="s">
        <v>622</v>
      </c>
    </row>
    <row r="431" spans="1:5" x14ac:dyDescent="0.25">
      <c r="A431" s="8" t="s">
        <v>623</v>
      </c>
      <c r="B431" s="8" t="s">
        <v>1185</v>
      </c>
      <c r="D431" s="8" t="s">
        <v>1185</v>
      </c>
      <c r="E431" s="8" t="s">
        <v>623</v>
      </c>
    </row>
    <row r="432" spans="1:5" x14ac:dyDescent="0.25">
      <c r="A432" s="8" t="s">
        <v>624</v>
      </c>
      <c r="B432" s="8" t="s">
        <v>1186</v>
      </c>
      <c r="D432" s="8" t="s">
        <v>1186</v>
      </c>
      <c r="E432" s="8" t="s">
        <v>624</v>
      </c>
    </row>
    <row r="433" spans="1:5" x14ac:dyDescent="0.25">
      <c r="A433" s="8" t="s">
        <v>625</v>
      </c>
      <c r="B433" s="8" t="s">
        <v>1434</v>
      </c>
      <c r="D433" s="8" t="s">
        <v>1434</v>
      </c>
      <c r="E433" s="8" t="s">
        <v>625</v>
      </c>
    </row>
    <row r="434" spans="1:5" x14ac:dyDescent="0.25">
      <c r="A434" s="8" t="s">
        <v>626</v>
      </c>
      <c r="B434" s="8" t="s">
        <v>1187</v>
      </c>
      <c r="D434" s="8" t="s">
        <v>1187</v>
      </c>
      <c r="E434" s="8" t="s">
        <v>626</v>
      </c>
    </row>
    <row r="435" spans="1:5" x14ac:dyDescent="0.25">
      <c r="A435" s="8" t="s">
        <v>627</v>
      </c>
      <c r="B435" s="8" t="s">
        <v>1188</v>
      </c>
      <c r="D435" s="8" t="s">
        <v>1188</v>
      </c>
      <c r="E435" s="8" t="s">
        <v>627</v>
      </c>
    </row>
    <row r="436" spans="1:5" x14ac:dyDescent="0.25">
      <c r="A436" s="8" t="s">
        <v>628</v>
      </c>
      <c r="B436" s="8" t="s">
        <v>1189</v>
      </c>
      <c r="D436" s="8" t="s">
        <v>1189</v>
      </c>
      <c r="E436" s="8" t="s">
        <v>628</v>
      </c>
    </row>
    <row r="437" spans="1:5" x14ac:dyDescent="0.25">
      <c r="A437" s="8" t="s">
        <v>629</v>
      </c>
      <c r="B437" s="8" t="s">
        <v>1190</v>
      </c>
      <c r="D437" s="8" t="s">
        <v>1190</v>
      </c>
      <c r="E437" s="8" t="s">
        <v>629</v>
      </c>
    </row>
    <row r="438" spans="1:5" x14ac:dyDescent="0.25">
      <c r="A438" s="8" t="s">
        <v>630</v>
      </c>
      <c r="B438" s="8" t="s">
        <v>1191</v>
      </c>
      <c r="D438" s="8" t="s">
        <v>1191</v>
      </c>
      <c r="E438" s="8" t="s">
        <v>630</v>
      </c>
    </row>
    <row r="439" spans="1:5" x14ac:dyDescent="0.25">
      <c r="A439" s="8" t="s">
        <v>631</v>
      </c>
      <c r="B439" s="8" t="s">
        <v>1192</v>
      </c>
      <c r="D439" s="8" t="s">
        <v>1192</v>
      </c>
      <c r="E439" s="8" t="s">
        <v>631</v>
      </c>
    </row>
    <row r="440" spans="1:5" x14ac:dyDescent="0.25">
      <c r="A440" s="8" t="s">
        <v>632</v>
      </c>
      <c r="B440" s="8" t="s">
        <v>1193</v>
      </c>
      <c r="D440" s="8" t="s">
        <v>1193</v>
      </c>
      <c r="E440" s="8" t="s">
        <v>632</v>
      </c>
    </row>
    <row r="441" spans="1:5" x14ac:dyDescent="0.25">
      <c r="A441" s="8" t="s">
        <v>633</v>
      </c>
      <c r="B441" s="8" t="s">
        <v>1435</v>
      </c>
      <c r="D441" s="8" t="s">
        <v>1435</v>
      </c>
      <c r="E441" s="8" t="s">
        <v>633</v>
      </c>
    </row>
    <row r="442" spans="1:5" x14ac:dyDescent="0.25">
      <c r="A442" s="8" t="s">
        <v>634</v>
      </c>
      <c r="B442" s="8" t="s">
        <v>1436</v>
      </c>
      <c r="D442" s="8" t="s">
        <v>1436</v>
      </c>
      <c r="E442" s="8" t="s">
        <v>634</v>
      </c>
    </row>
    <row r="443" spans="1:5" x14ac:dyDescent="0.25">
      <c r="A443" s="8" t="s">
        <v>635</v>
      </c>
      <c r="B443" s="8" t="s">
        <v>1437</v>
      </c>
      <c r="D443" s="8" t="s">
        <v>1437</v>
      </c>
      <c r="E443" s="8" t="s">
        <v>635</v>
      </c>
    </row>
    <row r="444" spans="1:5" x14ac:dyDescent="0.25">
      <c r="A444" s="8" t="s">
        <v>636</v>
      </c>
      <c r="B444" s="8" t="s">
        <v>1194</v>
      </c>
      <c r="D444" s="8" t="s">
        <v>1194</v>
      </c>
      <c r="E444" s="8" t="s">
        <v>636</v>
      </c>
    </row>
    <row r="445" spans="1:5" x14ac:dyDescent="0.25">
      <c r="A445" s="8" t="s">
        <v>637</v>
      </c>
      <c r="B445" s="8" t="s">
        <v>1195</v>
      </c>
      <c r="D445" s="8" t="s">
        <v>1195</v>
      </c>
      <c r="E445" s="8" t="s">
        <v>637</v>
      </c>
    </row>
    <row r="446" spans="1:5" x14ac:dyDescent="0.25">
      <c r="A446" s="8" t="s">
        <v>638</v>
      </c>
      <c r="B446" s="8" t="s">
        <v>1196</v>
      </c>
      <c r="D446" s="8" t="s">
        <v>1196</v>
      </c>
      <c r="E446" s="8" t="s">
        <v>638</v>
      </c>
    </row>
    <row r="447" spans="1:5" x14ac:dyDescent="0.25">
      <c r="A447" s="8" t="s">
        <v>639</v>
      </c>
      <c r="B447" s="8" t="s">
        <v>1197</v>
      </c>
      <c r="D447" s="8" t="s">
        <v>1197</v>
      </c>
      <c r="E447" s="8" t="s">
        <v>639</v>
      </c>
    </row>
    <row r="448" spans="1:5" x14ac:dyDescent="0.25">
      <c r="A448" s="8" t="s">
        <v>640</v>
      </c>
      <c r="B448" s="8" t="s">
        <v>1198</v>
      </c>
      <c r="D448" s="8" t="s">
        <v>1198</v>
      </c>
      <c r="E448" s="8" t="s">
        <v>640</v>
      </c>
    </row>
    <row r="449" spans="1:5" x14ac:dyDescent="0.25">
      <c r="A449" s="8" t="s">
        <v>641</v>
      </c>
      <c r="B449" s="8" t="s">
        <v>1438</v>
      </c>
      <c r="D449" s="8" t="s">
        <v>1438</v>
      </c>
      <c r="E449" s="8" t="s">
        <v>641</v>
      </c>
    </row>
    <row r="450" spans="1:5" x14ac:dyDescent="0.25">
      <c r="A450" s="8" t="s">
        <v>642</v>
      </c>
      <c r="B450" s="8" t="s">
        <v>1199</v>
      </c>
      <c r="D450" s="8" t="s">
        <v>1199</v>
      </c>
      <c r="E450" s="8" t="s">
        <v>642</v>
      </c>
    </row>
    <row r="451" spans="1:5" x14ac:dyDescent="0.25">
      <c r="A451" s="8" t="s">
        <v>643</v>
      </c>
      <c r="B451" s="8" t="s">
        <v>1200</v>
      </c>
      <c r="D451" s="8" t="s">
        <v>1200</v>
      </c>
      <c r="E451" s="8" t="s">
        <v>643</v>
      </c>
    </row>
    <row r="452" spans="1:5" x14ac:dyDescent="0.25">
      <c r="A452" s="8" t="s">
        <v>737</v>
      </c>
      <c r="B452" s="8" t="s">
        <v>1439</v>
      </c>
      <c r="D452" s="8" t="s">
        <v>1439</v>
      </c>
      <c r="E452" s="8" t="s">
        <v>737</v>
      </c>
    </row>
    <row r="453" spans="1:5" x14ac:dyDescent="0.25">
      <c r="A453" s="8" t="s">
        <v>644</v>
      </c>
      <c r="B453" s="8" t="s">
        <v>1201</v>
      </c>
      <c r="D453" s="8" t="s">
        <v>1201</v>
      </c>
      <c r="E453" s="8" t="s">
        <v>644</v>
      </c>
    </row>
    <row r="454" spans="1:5" x14ac:dyDescent="0.25">
      <c r="A454" s="8" t="s">
        <v>645</v>
      </c>
      <c r="B454" s="8" t="s">
        <v>1202</v>
      </c>
      <c r="D454" s="8" t="s">
        <v>1202</v>
      </c>
      <c r="E454" s="8" t="s">
        <v>645</v>
      </c>
    </row>
    <row r="455" spans="1:5" x14ac:dyDescent="0.25">
      <c r="A455" s="8" t="s">
        <v>646</v>
      </c>
      <c r="B455" s="8" t="s">
        <v>1203</v>
      </c>
      <c r="D455" s="8" t="s">
        <v>1203</v>
      </c>
      <c r="E455" s="8" t="s">
        <v>646</v>
      </c>
    </row>
    <row r="456" spans="1:5" x14ac:dyDescent="0.25">
      <c r="A456" s="8" t="s">
        <v>647</v>
      </c>
      <c r="B456" s="8" t="s">
        <v>1204</v>
      </c>
      <c r="D456" s="8" t="s">
        <v>1204</v>
      </c>
      <c r="E456" s="8" t="s">
        <v>647</v>
      </c>
    </row>
    <row r="457" spans="1:5" x14ac:dyDescent="0.25">
      <c r="A457" s="8" t="s">
        <v>648</v>
      </c>
      <c r="B457" s="8" t="s">
        <v>1205</v>
      </c>
      <c r="D457" s="8" t="s">
        <v>1205</v>
      </c>
      <c r="E457" s="8" t="s">
        <v>648</v>
      </c>
    </row>
    <row r="458" spans="1:5" x14ac:dyDescent="0.25">
      <c r="A458" s="8" t="s">
        <v>649</v>
      </c>
      <c r="B458" s="8" t="s">
        <v>1206</v>
      </c>
      <c r="D458" s="8" t="s">
        <v>1206</v>
      </c>
      <c r="E458" s="8" t="s">
        <v>649</v>
      </c>
    </row>
    <row r="459" spans="1:5" x14ac:dyDescent="0.25">
      <c r="A459" s="8" t="s">
        <v>650</v>
      </c>
      <c r="B459" s="8" t="s">
        <v>1207</v>
      </c>
      <c r="D459" s="8" t="s">
        <v>1207</v>
      </c>
      <c r="E459" s="8" t="s">
        <v>650</v>
      </c>
    </row>
    <row r="460" spans="1:5" x14ac:dyDescent="0.25">
      <c r="A460" s="29" t="s">
        <v>1440</v>
      </c>
      <c r="B460" s="29" t="s">
        <v>1441</v>
      </c>
      <c r="D460" s="29" t="s">
        <v>1441</v>
      </c>
      <c r="E460" s="29" t="s">
        <v>1440</v>
      </c>
    </row>
    <row r="461" spans="1:5" x14ac:dyDescent="0.25">
      <c r="A461" s="29" t="s">
        <v>1442</v>
      </c>
      <c r="B461" s="29" t="s">
        <v>1443</v>
      </c>
      <c r="D461" s="29" t="s">
        <v>1443</v>
      </c>
      <c r="E461" s="29" t="s">
        <v>1442</v>
      </c>
    </row>
    <row r="462" spans="1:5" x14ac:dyDescent="0.25">
      <c r="A462" s="29" t="s">
        <v>1444</v>
      </c>
      <c r="B462" s="29" t="s">
        <v>1445</v>
      </c>
      <c r="D462" s="29" t="s">
        <v>1445</v>
      </c>
      <c r="E462" s="29" t="s">
        <v>1444</v>
      </c>
    </row>
    <row r="463" spans="1:5" x14ac:dyDescent="0.25">
      <c r="A463" s="8" t="s">
        <v>651</v>
      </c>
      <c r="B463" s="8" t="s">
        <v>1208</v>
      </c>
      <c r="D463" s="8" t="s">
        <v>1208</v>
      </c>
      <c r="E463" s="8" t="s">
        <v>651</v>
      </c>
    </row>
    <row r="464" spans="1:5" x14ac:dyDescent="0.25">
      <c r="A464" s="8" t="s">
        <v>652</v>
      </c>
      <c r="B464" s="8" t="s">
        <v>1209</v>
      </c>
      <c r="D464" s="8" t="s">
        <v>1209</v>
      </c>
      <c r="E464" s="8" t="s">
        <v>652</v>
      </c>
    </row>
    <row r="465" spans="1:5" x14ac:dyDescent="0.25">
      <c r="A465" s="8" t="s">
        <v>653</v>
      </c>
      <c r="B465" s="8" t="s">
        <v>1210</v>
      </c>
      <c r="D465" s="8" t="s">
        <v>1210</v>
      </c>
      <c r="E465" s="8" t="s">
        <v>653</v>
      </c>
    </row>
    <row r="466" spans="1:5" x14ac:dyDescent="0.25">
      <c r="A466" s="8" t="s">
        <v>654</v>
      </c>
      <c r="B466" s="8" t="s">
        <v>1211</v>
      </c>
      <c r="D466" s="8" t="s">
        <v>1211</v>
      </c>
      <c r="E466" s="8" t="s">
        <v>654</v>
      </c>
    </row>
    <row r="467" spans="1:5" x14ac:dyDescent="0.25">
      <c r="A467" s="8" t="s">
        <v>655</v>
      </c>
      <c r="B467" s="8" t="s">
        <v>1212</v>
      </c>
      <c r="D467" s="8" t="s">
        <v>1212</v>
      </c>
      <c r="E467" s="8" t="s">
        <v>655</v>
      </c>
    </row>
    <row r="468" spans="1:5" x14ac:dyDescent="0.25">
      <c r="A468" s="8" t="s">
        <v>656</v>
      </c>
      <c r="B468" s="8" t="s">
        <v>1213</v>
      </c>
      <c r="D468" s="8" t="s">
        <v>1213</v>
      </c>
      <c r="E468" s="8" t="s">
        <v>656</v>
      </c>
    </row>
    <row r="469" spans="1:5" x14ac:dyDescent="0.25">
      <c r="A469" s="8" t="s">
        <v>657</v>
      </c>
      <c r="B469" s="8" t="s">
        <v>1446</v>
      </c>
      <c r="D469" s="8" t="s">
        <v>1446</v>
      </c>
      <c r="E469" s="8" t="s">
        <v>657</v>
      </c>
    </row>
    <row r="470" spans="1:5" x14ac:dyDescent="0.25">
      <c r="A470" s="8" t="s">
        <v>658</v>
      </c>
      <c r="B470" s="8" t="s">
        <v>1214</v>
      </c>
      <c r="D470" s="8" t="s">
        <v>1214</v>
      </c>
      <c r="E470" s="8" t="s">
        <v>658</v>
      </c>
    </row>
    <row r="471" spans="1:5" x14ac:dyDescent="0.25">
      <c r="A471" s="8" t="s">
        <v>659</v>
      </c>
      <c r="B471" s="8" t="s">
        <v>1215</v>
      </c>
      <c r="D471" s="8" t="s">
        <v>1215</v>
      </c>
      <c r="E471" s="8" t="s">
        <v>659</v>
      </c>
    </row>
    <row r="472" spans="1:5" x14ac:dyDescent="0.25">
      <c r="A472" s="8" t="s">
        <v>660</v>
      </c>
      <c r="B472" s="8" t="s">
        <v>1216</v>
      </c>
      <c r="D472" s="8" t="s">
        <v>1216</v>
      </c>
      <c r="E472" s="8" t="s">
        <v>660</v>
      </c>
    </row>
    <row r="473" spans="1:5" x14ac:dyDescent="0.25">
      <c r="A473" s="8" t="s">
        <v>661</v>
      </c>
      <c r="B473" s="8" t="s">
        <v>1447</v>
      </c>
      <c r="D473" s="8" t="s">
        <v>1447</v>
      </c>
      <c r="E473" s="8" t="s">
        <v>661</v>
      </c>
    </row>
    <row r="474" spans="1:5" x14ac:dyDescent="0.25">
      <c r="A474" s="8" t="s">
        <v>662</v>
      </c>
      <c r="B474" s="8" t="s">
        <v>1217</v>
      </c>
      <c r="D474" s="8" t="s">
        <v>1217</v>
      </c>
      <c r="E474" s="8" t="s">
        <v>662</v>
      </c>
    </row>
    <row r="475" spans="1:5" x14ac:dyDescent="0.25">
      <c r="A475" s="8" t="s">
        <v>663</v>
      </c>
      <c r="B475" s="8" t="s">
        <v>1218</v>
      </c>
      <c r="D475" s="8" t="s">
        <v>1218</v>
      </c>
      <c r="E475" s="8" t="s">
        <v>663</v>
      </c>
    </row>
    <row r="476" spans="1:5" x14ac:dyDescent="0.25">
      <c r="A476" s="8" t="s">
        <v>664</v>
      </c>
      <c r="B476" s="8" t="s">
        <v>1219</v>
      </c>
      <c r="D476" s="8" t="s">
        <v>1219</v>
      </c>
      <c r="E476" s="8" t="s">
        <v>664</v>
      </c>
    </row>
    <row r="477" spans="1:5" x14ac:dyDescent="0.25">
      <c r="A477" s="8" t="s">
        <v>665</v>
      </c>
      <c r="B477" s="8" t="s">
        <v>1220</v>
      </c>
      <c r="D477" s="8" t="s">
        <v>1220</v>
      </c>
      <c r="E477" s="8" t="s">
        <v>665</v>
      </c>
    </row>
    <row r="478" spans="1:5" x14ac:dyDescent="0.25">
      <c r="A478" s="8" t="s">
        <v>666</v>
      </c>
      <c r="B478" s="8" t="s">
        <v>1448</v>
      </c>
      <c r="D478" s="8" t="s">
        <v>1448</v>
      </c>
      <c r="E478" s="8" t="s">
        <v>666</v>
      </c>
    </row>
    <row r="479" spans="1:5" x14ac:dyDescent="0.25">
      <c r="A479" s="8" t="s">
        <v>667</v>
      </c>
      <c r="B479" s="8" t="s">
        <v>1221</v>
      </c>
      <c r="D479" s="8" t="s">
        <v>1221</v>
      </c>
      <c r="E479" s="8" t="s">
        <v>667</v>
      </c>
    </row>
    <row r="480" spans="1:5" x14ac:dyDescent="0.25">
      <c r="A480" s="8" t="s">
        <v>789</v>
      </c>
      <c r="B480" s="8" t="s">
        <v>1222</v>
      </c>
      <c r="D480" s="8" t="s">
        <v>1222</v>
      </c>
      <c r="E480" s="8" t="s">
        <v>789</v>
      </c>
    </row>
    <row r="481" spans="1:5" x14ac:dyDescent="0.25">
      <c r="A481" s="8" t="s">
        <v>668</v>
      </c>
      <c r="B481" s="8" t="s">
        <v>1223</v>
      </c>
      <c r="D481" s="8" t="s">
        <v>1223</v>
      </c>
      <c r="E481" s="8" t="s">
        <v>668</v>
      </c>
    </row>
    <row r="482" spans="1:5" x14ac:dyDescent="0.25">
      <c r="A482" s="8" t="s">
        <v>669</v>
      </c>
      <c r="B482" s="8" t="s">
        <v>1224</v>
      </c>
      <c r="D482" s="8" t="s">
        <v>1224</v>
      </c>
      <c r="E482" s="8" t="s">
        <v>669</v>
      </c>
    </row>
    <row r="483" spans="1:5" x14ac:dyDescent="0.25">
      <c r="A483" s="8" t="s">
        <v>670</v>
      </c>
      <c r="B483" s="8" t="s">
        <v>1225</v>
      </c>
      <c r="D483" s="8" t="s">
        <v>1225</v>
      </c>
      <c r="E483" s="8" t="s">
        <v>670</v>
      </c>
    </row>
    <row r="484" spans="1:5" x14ac:dyDescent="0.25">
      <c r="A484" s="8" t="s">
        <v>671</v>
      </c>
      <c r="B484" s="8" t="s">
        <v>1226</v>
      </c>
      <c r="D484" s="8" t="s">
        <v>1226</v>
      </c>
      <c r="E484" s="8" t="s">
        <v>671</v>
      </c>
    </row>
    <row r="485" spans="1:5" x14ac:dyDescent="0.25">
      <c r="A485" s="8" t="s">
        <v>672</v>
      </c>
      <c r="B485" s="8" t="s">
        <v>1227</v>
      </c>
      <c r="D485" s="8" t="s">
        <v>1227</v>
      </c>
      <c r="E485" s="8" t="s">
        <v>672</v>
      </c>
    </row>
    <row r="486" spans="1:5" x14ac:dyDescent="0.25">
      <c r="A486" s="8" t="s">
        <v>673</v>
      </c>
      <c r="B486" s="8" t="s">
        <v>1228</v>
      </c>
      <c r="D486" s="8" t="s">
        <v>1228</v>
      </c>
      <c r="E486" s="8" t="s">
        <v>673</v>
      </c>
    </row>
    <row r="487" spans="1:5" x14ac:dyDescent="0.25">
      <c r="A487" s="8" t="s">
        <v>674</v>
      </c>
      <c r="B487" s="8" t="s">
        <v>1229</v>
      </c>
      <c r="D487" s="8" t="s">
        <v>1229</v>
      </c>
      <c r="E487" s="8" t="s">
        <v>674</v>
      </c>
    </row>
    <row r="488" spans="1:5" x14ac:dyDescent="0.25">
      <c r="A488" s="8" t="s">
        <v>675</v>
      </c>
      <c r="B488" s="8" t="s">
        <v>1230</v>
      </c>
      <c r="D488" s="8" t="s">
        <v>1230</v>
      </c>
      <c r="E488" s="8" t="s">
        <v>675</v>
      </c>
    </row>
    <row r="489" spans="1:5" x14ac:dyDescent="0.25">
      <c r="A489" s="8" t="s">
        <v>676</v>
      </c>
      <c r="B489" s="8" t="s">
        <v>1231</v>
      </c>
      <c r="D489" s="8" t="s">
        <v>1231</v>
      </c>
      <c r="E489" s="8" t="s">
        <v>676</v>
      </c>
    </row>
    <row r="490" spans="1:5" x14ac:dyDescent="0.25">
      <c r="A490" s="8" t="s">
        <v>677</v>
      </c>
      <c r="B490" s="8" t="s">
        <v>1232</v>
      </c>
      <c r="D490" s="8" t="s">
        <v>1232</v>
      </c>
      <c r="E490" s="8" t="s">
        <v>677</v>
      </c>
    </row>
    <row r="491" spans="1:5" x14ac:dyDescent="0.25">
      <c r="A491" s="8" t="s">
        <v>678</v>
      </c>
      <c r="B491" s="8" t="s">
        <v>1233</v>
      </c>
      <c r="D491" s="8" t="s">
        <v>1233</v>
      </c>
      <c r="E491" s="8" t="s">
        <v>678</v>
      </c>
    </row>
    <row r="492" spans="1:5" x14ac:dyDescent="0.25">
      <c r="A492" s="8" t="s">
        <v>679</v>
      </c>
      <c r="B492" s="8" t="s">
        <v>1234</v>
      </c>
      <c r="D492" s="8" t="s">
        <v>1234</v>
      </c>
      <c r="E492" s="8" t="s">
        <v>679</v>
      </c>
    </row>
  </sheetData>
  <sheetProtection algorithmName="SHA-512" hashValue="iMj60yn25DPxKSybVQJAQm7VAI7lBvHB9HQeHrUgehSuLlOr4IHAzsdF0vZiuZms9T8cjDJyQn646Ytq1f6Cvg==" saltValue="3WYqbd55Vzm7zSiOrotNmA==" spinCount="100000" sheet="1" objects="1" scenarios="1"/>
  <pageMargins left="0.25" right="0.25" top="0.16" bottom="0.17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B2:G37"/>
  <sheetViews>
    <sheetView showGridLines="0" tabSelected="1" showRuler="0" zoomScale="90" zoomScaleNormal="90" workbookViewId="0">
      <selection activeCell="D7" sqref="D7"/>
    </sheetView>
  </sheetViews>
  <sheetFormatPr baseColWidth="10" defaultColWidth="11.44140625" defaultRowHeight="13.8" x14ac:dyDescent="0.25"/>
  <cols>
    <col min="1" max="1" width="6.44140625" style="506" customWidth="1"/>
    <col min="2" max="2" width="3.21875" style="504" hidden="1" customWidth="1"/>
    <col min="3" max="3" width="62.33203125" style="506" customWidth="1"/>
    <col min="4" max="4" width="68.21875" style="506" customWidth="1"/>
    <col min="5" max="5" width="2.88671875" style="506" customWidth="1"/>
    <col min="6" max="6" width="42.33203125" style="506" customWidth="1"/>
    <col min="7" max="7" width="0" style="506" hidden="1" customWidth="1"/>
    <col min="8" max="16384" width="11.44140625" style="506"/>
  </cols>
  <sheetData>
    <row r="2" spans="2:7" ht="31.2" customHeight="1" x14ac:dyDescent="0.5">
      <c r="C2" s="563" t="s">
        <v>1505</v>
      </c>
      <c r="D2" s="563"/>
      <c r="E2" s="505"/>
    </row>
    <row r="3" spans="2:7" ht="28.8" customHeight="1" x14ac:dyDescent="0.25">
      <c r="C3" s="564" t="s">
        <v>800</v>
      </c>
      <c r="D3" s="564"/>
      <c r="E3" s="507"/>
      <c r="G3" s="508"/>
    </row>
    <row r="4" spans="2:7" ht="30" x14ac:dyDescent="0.25">
      <c r="C4" s="565" t="s">
        <v>775</v>
      </c>
      <c r="D4" s="565"/>
      <c r="E4" s="507"/>
      <c r="F4" s="509" t="s">
        <v>1532</v>
      </c>
      <c r="G4" s="508"/>
    </row>
    <row r="5" spans="2:7" ht="11.4" customHeight="1" x14ac:dyDescent="0.25">
      <c r="E5" s="510"/>
      <c r="F5" s="511"/>
    </row>
    <row r="6" spans="2:7" s="508" customFormat="1" ht="24.6" customHeight="1" x14ac:dyDescent="0.25">
      <c r="B6" s="504">
        <v>1</v>
      </c>
      <c r="C6" s="512" t="s">
        <v>26</v>
      </c>
      <c r="D6" s="513"/>
      <c r="E6" s="510"/>
      <c r="F6" s="566" t="str">
        <f>CONCATENATE("6.",D9,D6,"-",D7)</f>
        <v>6.-</v>
      </c>
      <c r="G6" s="506"/>
    </row>
    <row r="7" spans="2:7" s="508" customFormat="1" ht="24.6" customHeight="1" x14ac:dyDescent="0.25">
      <c r="B7" s="504">
        <v>2</v>
      </c>
      <c r="C7" s="512" t="str">
        <f>IF(G7="*","Sede Central:","Satélite:")</f>
        <v>Satélite:</v>
      </c>
      <c r="D7" s="514"/>
      <c r="E7" s="510"/>
      <c r="F7" s="567"/>
      <c r="G7" s="515" t="str">
        <f>IFERROR(VLOOKUP(D7,DATOS,11,0),"")</f>
        <v/>
      </c>
    </row>
    <row r="8" spans="2:7" s="508" customFormat="1" ht="24.6" customHeight="1" x14ac:dyDescent="0.25">
      <c r="B8" s="504">
        <v>3</v>
      </c>
      <c r="C8" s="512" t="str">
        <f>IF(D8="","","IPEC al que pertenece:")</f>
        <v/>
      </c>
      <c r="D8" s="516" t="str">
        <f>IFERROR(IF(G7="*","",IF(G9="XX",VLOOKUP(D6,IPEC,3,0),"")),"")</f>
        <v/>
      </c>
      <c r="E8" s="139"/>
      <c r="F8" s="506"/>
    </row>
    <row r="9" spans="2:7" s="508" customFormat="1" ht="24.6" customHeight="1" x14ac:dyDescent="0.25">
      <c r="B9" s="504">
        <v>4</v>
      </c>
      <c r="C9" s="512" t="s">
        <v>1</v>
      </c>
      <c r="D9" s="517" t="str">
        <f>IFERROR(VLOOKUP(D7,DATOS,10,0),"")</f>
        <v/>
      </c>
      <c r="E9" s="518"/>
      <c r="F9" s="506"/>
      <c r="G9" s="519" t="str">
        <f>IF(D7="","","XX")</f>
        <v/>
      </c>
    </row>
    <row r="10" spans="2:7" ht="10.8" customHeight="1" x14ac:dyDescent="0.25">
      <c r="C10" s="512"/>
      <c r="E10" s="518"/>
    </row>
    <row r="11" spans="2:7" ht="23.4" customHeight="1" x14ac:dyDescent="0.25">
      <c r="B11" s="504">
        <f>+B9+1</f>
        <v>5</v>
      </c>
      <c r="C11" s="512" t="s">
        <v>1360</v>
      </c>
      <c r="D11" s="520" t="str">
        <f>IFERROR(VLOOKUP(D7,DATOS,20,0),"")</f>
        <v/>
      </c>
      <c r="E11" s="521"/>
    </row>
    <row r="12" spans="2:7" ht="23.4" customHeight="1" x14ac:dyDescent="0.25">
      <c r="B12" s="504">
        <f>+B11+1</f>
        <v>6</v>
      </c>
      <c r="C12" s="512" t="s">
        <v>1361</v>
      </c>
      <c r="D12" s="520" t="str">
        <f>IFERROR(VLOOKUP(D7,DATOS,21,0),"")</f>
        <v/>
      </c>
      <c r="E12" s="522"/>
      <c r="F12" s="523" t="s">
        <v>1510</v>
      </c>
    </row>
    <row r="13" spans="2:7" ht="23.4" customHeight="1" x14ac:dyDescent="0.25">
      <c r="B13" s="504">
        <f t="shared" ref="B13:B32" si="0">+B12+1</f>
        <v>7</v>
      </c>
      <c r="C13" s="512" t="s">
        <v>109</v>
      </c>
      <c r="D13" s="524" t="str">
        <f>IFERROR(VLOOKUP(D7,DATOS,22,0),"")</f>
        <v/>
      </c>
      <c r="E13" s="522"/>
      <c r="F13" s="69"/>
    </row>
    <row r="14" spans="2:7" ht="23.4" customHeight="1" x14ac:dyDescent="0.25">
      <c r="B14" s="504">
        <f t="shared" si="0"/>
        <v>8</v>
      </c>
      <c r="C14" s="512" t="s">
        <v>1506</v>
      </c>
      <c r="D14" s="525" t="str">
        <f>IFERROR(VLOOKUP(G15,prov,2,0),"")</f>
        <v/>
      </c>
      <c r="E14" s="526"/>
    </row>
    <row r="15" spans="2:7" ht="23.4" customHeight="1" x14ac:dyDescent="0.25">
      <c r="B15" s="504">
        <f t="shared" si="0"/>
        <v>9</v>
      </c>
      <c r="C15" s="512" t="s">
        <v>683</v>
      </c>
      <c r="D15" s="527" t="str">
        <f>IFERROR(VLOOKUP(D14,ubicac,2,0),"")</f>
        <v/>
      </c>
      <c r="E15" s="526"/>
      <c r="G15" s="528" t="str">
        <f>IFERROR(VLOOKUP(D7,DATOS,6,0),"")</f>
        <v/>
      </c>
    </row>
    <row r="16" spans="2:7" ht="23.4" customHeight="1" x14ac:dyDescent="0.25">
      <c r="B16" s="504">
        <f t="shared" si="0"/>
        <v>10</v>
      </c>
      <c r="C16" s="512" t="s">
        <v>23</v>
      </c>
      <c r="D16" s="525" t="str">
        <f>IFERROR(VLOOKUP(D7,DATOS,17,0),"")</f>
        <v/>
      </c>
      <c r="E16" s="139"/>
      <c r="F16" s="523" t="s">
        <v>1511</v>
      </c>
    </row>
    <row r="17" spans="2:6" ht="23.4" customHeight="1" x14ac:dyDescent="0.25">
      <c r="B17" s="504">
        <f t="shared" si="0"/>
        <v>11</v>
      </c>
      <c r="C17" s="529" t="s">
        <v>24</v>
      </c>
      <c r="D17" s="525" t="str">
        <f>IFERROR(VLOOKUP(D7,DATOS,23,0),"")</f>
        <v/>
      </c>
      <c r="E17" s="526"/>
    </row>
    <row r="18" spans="2:6" ht="10.8" customHeight="1" x14ac:dyDescent="0.25">
      <c r="C18" s="512"/>
      <c r="D18" s="530"/>
      <c r="E18" s="526"/>
    </row>
    <row r="19" spans="2:6" ht="23.4" customHeight="1" x14ac:dyDescent="0.25">
      <c r="B19" s="504">
        <v>12</v>
      </c>
      <c r="C19" s="529" t="s">
        <v>25</v>
      </c>
      <c r="D19" s="525" t="str">
        <f>IFERROR(VLOOKUP(D7,DATOS,12,0),"")</f>
        <v/>
      </c>
      <c r="E19" s="526"/>
    </row>
    <row r="20" spans="2:6" ht="23.4" customHeight="1" x14ac:dyDescent="0.25">
      <c r="B20" s="504">
        <v>13</v>
      </c>
      <c r="C20" s="529" t="s">
        <v>11</v>
      </c>
      <c r="D20" s="525" t="str">
        <f>IFERROR(VLOOKUP(D7,DATOS,13,0),"")</f>
        <v/>
      </c>
      <c r="E20" s="522"/>
      <c r="F20" s="523" t="s">
        <v>1512</v>
      </c>
    </row>
    <row r="21" spans="2:6" ht="10.8" customHeight="1" x14ac:dyDescent="0.25">
      <c r="C21" s="529"/>
      <c r="D21" s="530"/>
      <c r="E21" s="530"/>
    </row>
    <row r="22" spans="2:6" ht="29.4" customHeight="1" x14ac:dyDescent="0.25">
      <c r="B22" s="504">
        <v>14</v>
      </c>
      <c r="C22" s="540" t="s">
        <v>1530</v>
      </c>
      <c r="D22" s="531"/>
      <c r="E22" s="532"/>
      <c r="F22" s="533" t="str">
        <f>IF(D22="Sí","Complete el Cuadro 4.1 (Parte 1 y 2) y el Cuadro 4.2 de este formulario.","")</f>
        <v/>
      </c>
    </row>
    <row r="23" spans="2:6" ht="10.8" customHeight="1" x14ac:dyDescent="0.25">
      <c r="C23" s="541"/>
      <c r="E23" s="532"/>
    </row>
    <row r="24" spans="2:6" ht="29.4" customHeight="1" x14ac:dyDescent="0.25">
      <c r="B24" s="504">
        <v>15</v>
      </c>
      <c r="C24" s="540" t="s">
        <v>801</v>
      </c>
      <c r="D24" s="531"/>
      <c r="E24" s="532"/>
      <c r="F24" s="533" t="str">
        <f>IF(D24="Sí","Complete el formulario para Plan Nacional y el Cuadro 1 de este formulario.","")</f>
        <v/>
      </c>
    </row>
    <row r="25" spans="2:6" ht="23.4" customHeight="1" x14ac:dyDescent="0.25">
      <c r="C25" s="568" t="str">
        <f>IF(D8="","Indicar el nombre de los Satélites a cargo","")</f>
        <v>Indicar el nombre de los Satélites a cargo</v>
      </c>
      <c r="D25" s="568"/>
      <c r="E25" s="532"/>
    </row>
    <row r="26" spans="2:6" ht="23.4" customHeight="1" x14ac:dyDescent="0.25">
      <c r="B26" s="504">
        <v>16</v>
      </c>
      <c r="C26" s="534" t="str">
        <f>IF($C$25="","","1.")</f>
        <v>1.</v>
      </c>
      <c r="D26" s="535" t="str">
        <f>IF(C26="","","**")</f>
        <v>**</v>
      </c>
    </row>
    <row r="27" spans="2:6" ht="23.4" customHeight="1" x14ac:dyDescent="0.25">
      <c r="B27" s="504">
        <f t="shared" si="0"/>
        <v>17</v>
      </c>
      <c r="C27" s="534" t="str">
        <f>IF($C$25="","","2.")</f>
        <v>2.</v>
      </c>
      <c r="D27" s="535" t="str">
        <f t="shared" ref="D27:D32" si="1">IF(C27="","","**")</f>
        <v>**</v>
      </c>
    </row>
    <row r="28" spans="2:6" ht="23.4" customHeight="1" x14ac:dyDescent="0.25">
      <c r="B28" s="504">
        <f t="shared" si="0"/>
        <v>18</v>
      </c>
      <c r="C28" s="534" t="str">
        <f>IF($C$25="","","3.")</f>
        <v>3.</v>
      </c>
      <c r="D28" s="535" t="str">
        <f t="shared" si="1"/>
        <v>**</v>
      </c>
    </row>
    <row r="29" spans="2:6" ht="23.4" customHeight="1" x14ac:dyDescent="0.25">
      <c r="B29" s="504">
        <f t="shared" si="0"/>
        <v>19</v>
      </c>
      <c r="C29" s="534" t="str">
        <f>IF($C$25="","","4.")</f>
        <v>4.</v>
      </c>
      <c r="D29" s="535" t="str">
        <f t="shared" si="1"/>
        <v>**</v>
      </c>
      <c r="F29" s="560" t="s">
        <v>1555</v>
      </c>
    </row>
    <row r="30" spans="2:6" ht="23.4" customHeight="1" x14ac:dyDescent="0.25">
      <c r="B30" s="504">
        <f t="shared" si="0"/>
        <v>20</v>
      </c>
      <c r="C30" s="534" t="str">
        <f>IF($C$25="","","5.")</f>
        <v>5.</v>
      </c>
      <c r="D30" s="535" t="str">
        <f t="shared" si="1"/>
        <v>**</v>
      </c>
      <c r="F30" s="561"/>
    </row>
    <row r="31" spans="2:6" ht="23.4" customHeight="1" x14ac:dyDescent="0.25">
      <c r="B31" s="504">
        <f t="shared" si="0"/>
        <v>21</v>
      </c>
      <c r="C31" s="534" t="str">
        <f>IF($C$25="","","6.")</f>
        <v>6.</v>
      </c>
      <c r="D31" s="536" t="str">
        <f t="shared" si="1"/>
        <v>**</v>
      </c>
      <c r="F31" s="561"/>
    </row>
    <row r="32" spans="2:6" ht="23.4" customHeight="1" x14ac:dyDescent="0.25">
      <c r="B32" s="504">
        <f t="shared" si="0"/>
        <v>22</v>
      </c>
      <c r="C32" s="534" t="str">
        <f>IF($C$25="","","7.")</f>
        <v>7.</v>
      </c>
      <c r="D32" s="536" t="str">
        <f t="shared" si="1"/>
        <v>**</v>
      </c>
      <c r="F32" s="561"/>
    </row>
    <row r="33" spans="2:7" s="33" customFormat="1" ht="8.4" customHeight="1" x14ac:dyDescent="0.25">
      <c r="B33" s="504"/>
      <c r="E33" s="532"/>
      <c r="F33" s="561"/>
      <c r="G33" s="506"/>
    </row>
    <row r="34" spans="2:7" ht="23.4" customHeight="1" x14ac:dyDescent="0.25">
      <c r="B34" s="504">
        <v>23</v>
      </c>
      <c r="C34" s="512" t="s">
        <v>1507</v>
      </c>
      <c r="D34" s="537" t="str">
        <f>IFERROR(VLOOKUP(D7,DATOS,19,0),"")</f>
        <v/>
      </c>
      <c r="E34" s="538"/>
      <c r="F34" s="561"/>
    </row>
    <row r="35" spans="2:7" ht="23.4" customHeight="1" x14ac:dyDescent="0.25">
      <c r="B35" s="504">
        <f>+B34+1</f>
        <v>24</v>
      </c>
      <c r="C35" s="512" t="s">
        <v>1508</v>
      </c>
      <c r="D35" s="537"/>
      <c r="E35" s="539"/>
      <c r="F35" s="561"/>
    </row>
    <row r="36" spans="2:7" ht="23.4" customHeight="1" x14ac:dyDescent="0.25">
      <c r="B36" s="504">
        <f>+B35+1</f>
        <v>25</v>
      </c>
      <c r="C36" s="512" t="s">
        <v>1509</v>
      </c>
      <c r="D36" s="537"/>
      <c r="F36" s="561"/>
    </row>
    <row r="37" spans="2:7" ht="23.4" customHeight="1" x14ac:dyDescent="0.25">
      <c r="B37" s="504">
        <f>+B36+1</f>
        <v>26</v>
      </c>
      <c r="C37" s="512" t="s">
        <v>1531</v>
      </c>
      <c r="D37" s="537"/>
      <c r="F37" s="562"/>
    </row>
  </sheetData>
  <sheetProtection algorithmName="SHA-512" hashValue="4dojZIB7g2/2HsR61m378ZALS4TNEyXff5169K0E4JmwTlV2PeR7AIZ0PLQZB5LGU0N5OXa1qBphaOxFNE/ATw==" saltValue="KcPiRar3tSFs4BvyhqdJVA==" spinCount="100000" sheet="1" objects="1" scenarios="1"/>
  <dataConsolidate/>
  <mergeCells count="6">
    <mergeCell ref="F29:F37"/>
    <mergeCell ref="C2:D2"/>
    <mergeCell ref="C3:D3"/>
    <mergeCell ref="C4:D4"/>
    <mergeCell ref="F6:F7"/>
    <mergeCell ref="C25:D25"/>
  </mergeCells>
  <conditionalFormatting sqref="D7:D8">
    <cfRule type="cellIs" dxfId="73" priority="23" operator="equal">
      <formula>#N/A</formula>
    </cfRule>
  </conditionalFormatting>
  <conditionalFormatting sqref="D8">
    <cfRule type="cellIs" dxfId="72" priority="22" operator="equal">
      <formula>"*"</formula>
    </cfRule>
    <cfRule type="notContainsBlanks" dxfId="71" priority="27">
      <formula>LEN(TRIM(D8))&gt;0</formula>
    </cfRule>
  </conditionalFormatting>
  <conditionalFormatting sqref="D11:D13 D16:D17 D19:D20">
    <cfRule type="cellIs" dxfId="70" priority="26" operator="equal">
      <formula>0</formula>
    </cfRule>
  </conditionalFormatting>
  <conditionalFormatting sqref="D14:D15">
    <cfRule type="cellIs" dxfId="69" priority="19" operator="equal">
      <formula>#N/A</formula>
    </cfRule>
  </conditionalFormatting>
  <conditionalFormatting sqref="D22">
    <cfRule type="containsBlanks" dxfId="68" priority="9">
      <formula>LEN(TRIM(D22))=0</formula>
    </cfRule>
  </conditionalFormatting>
  <conditionalFormatting sqref="D24">
    <cfRule type="containsBlanks" dxfId="67" priority="10">
      <formula>LEN(TRIM(D24))=0</formula>
    </cfRule>
  </conditionalFormatting>
  <conditionalFormatting sqref="D26:D30">
    <cfRule type="containsText" dxfId="66" priority="6" operator="containsText" text="**">
      <formula>NOT(ISERROR(SEARCH("**",D26)))</formula>
    </cfRule>
  </conditionalFormatting>
  <conditionalFormatting sqref="D26:D32">
    <cfRule type="cellIs" dxfId="65" priority="5" operator="equal">
      <formula>"**"</formula>
    </cfRule>
  </conditionalFormatting>
  <conditionalFormatting sqref="D31:D32">
    <cfRule type="containsText" dxfId="64" priority="2" operator="containsText" text="**">
      <formula>NOT(ISERROR(SEARCH("**",D31)))</formula>
    </cfRule>
  </conditionalFormatting>
  <conditionalFormatting sqref="E9:E14">
    <cfRule type="cellIs" dxfId="63" priority="7" operator="equal">
      <formula>#N/A</formula>
    </cfRule>
  </conditionalFormatting>
  <conditionalFormatting sqref="F13 E17:E19">
    <cfRule type="cellIs" dxfId="62" priority="8" operator="equal">
      <formula>#N/A</formula>
    </cfRule>
  </conditionalFormatting>
  <conditionalFormatting sqref="G15">
    <cfRule type="cellIs" dxfId="61" priority="1" operator="equal">
      <formula>#N/A</formula>
    </cfRule>
  </conditionalFormatting>
  <dataValidations count="5">
    <dataValidation type="list" allowBlank="1" showInputMessage="1" showErrorMessage="1" sqref="D22 D24" xr:uid="{00000000-0002-0000-0400-000003000000}">
      <formula1>sino</formula1>
    </dataValidation>
    <dataValidation type="list" allowBlank="1" showErrorMessage="1" prompt="Seleccione el Código Presupuestario (últimos 4 dígitos)._x000a__x000a_CINDEA GREEN VALLEY debe seleccionar 0000" sqref="D6" xr:uid="{00000000-0002-0000-0400-000005000000}">
      <formula1>COODIGO</formula1>
    </dataValidation>
    <dataValidation type="list" allowBlank="1" showInputMessage="1" showErrorMessage="1" sqref="D26:D30" xr:uid="{00000000-0002-0000-0400-000000000000}">
      <formula1>INDIRECT($D$6)</formula1>
    </dataValidation>
    <dataValidation type="list" allowBlank="1" showInputMessage="1" showErrorMessage="1" prompt="Seleccione la Sede o el Satélite." sqref="D7" xr:uid="{00000000-0002-0000-0400-000006000000}">
      <formula1>INDIRECT($D$6)</formula1>
    </dataValidation>
    <dataValidation type="list" allowBlank="1" showErrorMessage="1" prompt="Seleccione el Código Presupuestario (últimos 4 dígitos)._x000a__x000a_CINDEA GREEN VALLEY debe seleccionar 0000" sqref="D7" xr:uid="{1A607B9B-87DF-475D-85BC-D2AA882CC47E}">
      <formula1>INDIRECT(#REF!)</formula1>
    </dataValidation>
  </dataValidations>
  <printOptions horizontalCentered="1" verticalCentered="1"/>
  <pageMargins left="0.39370078740157483" right="0.39370078740157483" top="0.94" bottom="0.31496062992125984" header="0.15748031496062992" footer="0.19685039370078741"/>
  <pageSetup scale="66" orientation="landscape" r:id="rId1"/>
  <headerFooter scaleWithDoc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B1:G24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5.6640625" style="138" customWidth="1"/>
    <col min="2" max="2" width="5.6640625" style="138" hidden="1" customWidth="1"/>
    <col min="3" max="3" width="49.77734375" style="138" customWidth="1"/>
    <col min="4" max="6" width="12.5546875" style="138" customWidth="1"/>
    <col min="7" max="16384" width="11.44140625" style="138"/>
  </cols>
  <sheetData>
    <row r="1" spans="2:7" ht="17.399999999999999" x14ac:dyDescent="0.3">
      <c r="C1" s="75" t="s">
        <v>703</v>
      </c>
      <c r="D1" s="256"/>
      <c r="E1" s="256"/>
      <c r="F1" s="256"/>
    </row>
    <row r="2" spans="2:7" ht="18" thickBot="1" x14ac:dyDescent="0.35">
      <c r="C2" s="468" t="s">
        <v>1240</v>
      </c>
      <c r="D2" s="469"/>
      <c r="E2" s="469"/>
      <c r="F2" s="469"/>
    </row>
    <row r="3" spans="2:7" ht="28.2" customHeight="1" thickTop="1" thickBot="1" x14ac:dyDescent="0.35">
      <c r="B3" s="31">
        <v>1</v>
      </c>
      <c r="C3" s="259"/>
      <c r="D3" s="470" t="s">
        <v>0</v>
      </c>
      <c r="E3" s="471" t="s">
        <v>31</v>
      </c>
      <c r="F3" s="472" t="s">
        <v>32</v>
      </c>
    </row>
    <row r="4" spans="2:7" ht="26.25" customHeight="1" thickTop="1" thickBot="1" x14ac:dyDescent="0.35">
      <c r="B4" s="31">
        <v>2</v>
      </c>
      <c r="C4" s="473" t="s">
        <v>1362</v>
      </c>
      <c r="D4" s="474">
        <f>+E4+F4</f>
        <v>0</v>
      </c>
      <c r="E4" s="475">
        <f>+E5+E6+E13+E12</f>
        <v>0</v>
      </c>
      <c r="F4" s="476">
        <f>+F5+F6+F13+F12</f>
        <v>0</v>
      </c>
    </row>
    <row r="5" spans="2:7" ht="27" customHeight="1" x14ac:dyDescent="0.3">
      <c r="B5" s="31">
        <v>3</v>
      </c>
      <c r="C5" s="477" t="s">
        <v>1513</v>
      </c>
      <c r="D5" s="297">
        <f>+E5+F5</f>
        <v>0</v>
      </c>
      <c r="E5" s="478"/>
      <c r="F5" s="355"/>
    </row>
    <row r="6" spans="2:7" ht="24" customHeight="1" x14ac:dyDescent="0.3">
      <c r="B6" s="31">
        <v>4</v>
      </c>
      <c r="C6" s="267" t="s">
        <v>146</v>
      </c>
      <c r="D6" s="307">
        <f>+E6+F6</f>
        <v>0</v>
      </c>
      <c r="E6" s="479">
        <f>+E7+E8+E9</f>
        <v>0</v>
      </c>
      <c r="F6" s="361">
        <f t="shared" ref="F6" si="0">+F7+F8+F9</f>
        <v>0</v>
      </c>
    </row>
    <row r="7" spans="2:7" ht="24" customHeight="1" x14ac:dyDescent="0.3">
      <c r="B7" s="31">
        <v>5</v>
      </c>
      <c r="C7" s="480" t="s">
        <v>149</v>
      </c>
      <c r="D7" s="314">
        <f t="shared" ref="D7:D12" si="1">+E7+F7</f>
        <v>0</v>
      </c>
      <c r="E7" s="481"/>
      <c r="F7" s="224"/>
    </row>
    <row r="8" spans="2:7" ht="24" customHeight="1" x14ac:dyDescent="0.3">
      <c r="B8" s="31">
        <v>6</v>
      </c>
      <c r="C8" s="480" t="s">
        <v>150</v>
      </c>
      <c r="D8" s="482">
        <f t="shared" si="1"/>
        <v>0</v>
      </c>
      <c r="E8" s="483"/>
      <c r="F8" s="227"/>
    </row>
    <row r="9" spans="2:7" ht="24" customHeight="1" x14ac:dyDescent="0.3">
      <c r="B9" s="31">
        <v>7</v>
      </c>
      <c r="C9" s="480" t="s">
        <v>151</v>
      </c>
      <c r="D9" s="314">
        <f t="shared" si="1"/>
        <v>0</v>
      </c>
      <c r="E9" s="484">
        <f t="shared" ref="E9:F9" si="2">+E10+E11</f>
        <v>0</v>
      </c>
      <c r="F9" s="223">
        <f t="shared" si="2"/>
        <v>0</v>
      </c>
    </row>
    <row r="10" spans="2:7" ht="24" customHeight="1" x14ac:dyDescent="0.3">
      <c r="B10" s="31">
        <v>8</v>
      </c>
      <c r="C10" s="485" t="s">
        <v>152</v>
      </c>
      <c r="D10" s="314">
        <f t="shared" si="1"/>
        <v>0</v>
      </c>
      <c r="E10" s="481"/>
      <c r="F10" s="224"/>
    </row>
    <row r="11" spans="2:7" ht="24" customHeight="1" x14ac:dyDescent="0.3">
      <c r="B11" s="31">
        <v>9</v>
      </c>
      <c r="C11" s="486" t="s">
        <v>148</v>
      </c>
      <c r="D11" s="487">
        <f t="shared" si="1"/>
        <v>0</v>
      </c>
      <c r="E11" s="488"/>
      <c r="F11" s="231"/>
    </row>
    <row r="12" spans="2:7" ht="24" customHeight="1" x14ac:dyDescent="0.3">
      <c r="B12" s="31">
        <v>10</v>
      </c>
      <c r="C12" s="489" t="s">
        <v>1235</v>
      </c>
      <c r="D12" s="490">
        <f t="shared" si="1"/>
        <v>0</v>
      </c>
      <c r="E12" s="491"/>
      <c r="F12" s="492"/>
      <c r="G12" s="493" t="str">
        <f>IF(D12=0,"","****")</f>
        <v/>
      </c>
    </row>
    <row r="13" spans="2:7" ht="24" customHeight="1" x14ac:dyDescent="0.3">
      <c r="B13" s="31">
        <v>11</v>
      </c>
      <c r="C13" s="494" t="s">
        <v>147</v>
      </c>
      <c r="D13" s="495">
        <f>+E13+F13</f>
        <v>0</v>
      </c>
      <c r="E13" s="496">
        <f>SUM(E14:E18)</f>
        <v>0</v>
      </c>
      <c r="F13" s="497">
        <f>SUM(F14:F18)</f>
        <v>0</v>
      </c>
      <c r="G13" s="498"/>
    </row>
    <row r="14" spans="2:7" ht="22.5" customHeight="1" x14ac:dyDescent="0.3">
      <c r="B14" s="31">
        <v>12</v>
      </c>
      <c r="C14" s="480" t="s">
        <v>119</v>
      </c>
      <c r="D14" s="314">
        <f>+E14+F14</f>
        <v>0</v>
      </c>
      <c r="E14" s="481"/>
      <c r="F14" s="224"/>
    </row>
    <row r="15" spans="2:7" ht="22.5" customHeight="1" x14ac:dyDescent="0.3">
      <c r="B15" s="31">
        <v>13</v>
      </c>
      <c r="C15" s="480" t="s">
        <v>738</v>
      </c>
      <c r="D15" s="314">
        <f t="shared" ref="D15:D18" si="3">+E15+F15</f>
        <v>0</v>
      </c>
      <c r="E15" s="481"/>
      <c r="F15" s="224"/>
    </row>
    <row r="16" spans="2:7" ht="22.5" customHeight="1" x14ac:dyDescent="0.3">
      <c r="B16" s="31">
        <v>14</v>
      </c>
      <c r="C16" s="480" t="s">
        <v>739</v>
      </c>
      <c r="D16" s="314">
        <f t="shared" si="3"/>
        <v>0</v>
      </c>
      <c r="E16" s="481"/>
      <c r="F16" s="224"/>
    </row>
    <row r="17" spans="2:6" ht="22.5" customHeight="1" x14ac:dyDescent="0.3">
      <c r="B17" s="31">
        <v>15</v>
      </c>
      <c r="C17" s="480" t="s">
        <v>740</v>
      </c>
      <c r="D17" s="314">
        <f t="shared" si="3"/>
        <v>0</v>
      </c>
      <c r="E17" s="481"/>
      <c r="F17" s="224"/>
    </row>
    <row r="18" spans="2:6" ht="22.5" customHeight="1" thickBot="1" x14ac:dyDescent="0.35">
      <c r="B18" s="31">
        <v>16</v>
      </c>
      <c r="C18" s="499" t="s">
        <v>120</v>
      </c>
      <c r="D18" s="500">
        <f t="shared" si="3"/>
        <v>0</v>
      </c>
      <c r="E18" s="501"/>
      <c r="F18" s="502"/>
    </row>
    <row r="19" spans="2:6" ht="31.5" customHeight="1" thickTop="1" x14ac:dyDescent="0.3">
      <c r="C19" s="204" t="s">
        <v>118</v>
      </c>
      <c r="D19" s="503"/>
      <c r="E19" s="503"/>
      <c r="F19" s="503"/>
    </row>
    <row r="20" spans="2:6" ht="18" customHeight="1" x14ac:dyDescent="0.3">
      <c r="B20" s="31">
        <v>17</v>
      </c>
      <c r="C20" s="569"/>
      <c r="D20" s="570"/>
      <c r="E20" s="570"/>
      <c r="F20" s="571"/>
    </row>
    <row r="21" spans="2:6" ht="18" customHeight="1" x14ac:dyDescent="0.3">
      <c r="C21" s="572"/>
      <c r="D21" s="573"/>
      <c r="E21" s="573"/>
      <c r="F21" s="574"/>
    </row>
    <row r="22" spans="2:6" ht="18" customHeight="1" x14ac:dyDescent="0.3">
      <c r="C22" s="572"/>
      <c r="D22" s="573"/>
      <c r="E22" s="573"/>
      <c r="F22" s="574"/>
    </row>
    <row r="23" spans="2:6" ht="18" customHeight="1" x14ac:dyDescent="0.3">
      <c r="C23" s="572"/>
      <c r="D23" s="573"/>
      <c r="E23" s="573"/>
      <c r="F23" s="574"/>
    </row>
    <row r="24" spans="2:6" ht="18" customHeight="1" x14ac:dyDescent="0.3">
      <c r="C24" s="575"/>
      <c r="D24" s="576"/>
      <c r="E24" s="576"/>
      <c r="F24" s="577"/>
    </row>
  </sheetData>
  <sheetProtection algorithmName="SHA-512" hashValue="75wqhSh+n2LpPsytCOIhjUdMB31l/ErUJxMphekuHXDkE3npmIyaGj5w4lVRVtDmeLVVGjaLUmO+UtYlgLm0Ig==" saltValue="vVblQmTQYEK1eBeIf6+LOw==" spinCount="100000" sheet="1" objects="1" scenarios="1"/>
  <mergeCells count="1">
    <mergeCell ref="C20:F24"/>
  </mergeCells>
  <conditionalFormatting sqref="D4:D18">
    <cfRule type="cellIs" dxfId="60" priority="1" operator="equal">
      <formula>0</formula>
    </cfRule>
  </conditionalFormatting>
  <conditionalFormatting sqref="E4:F4 E6:F6 E9:F9 E13:F13">
    <cfRule type="cellIs" dxfId="59" priority="2" operator="equal">
      <formula>0</formula>
    </cfRule>
  </conditionalFormatting>
  <dataValidations count="1">
    <dataValidation type="whole" operator="greaterThanOrEqual" allowBlank="1" showInputMessage="1" showErrorMessage="1" sqref="D4:F18" xr:uid="{00000000-0002-0000-0500-000000000000}">
      <formula1>0</formula1>
    </dataValidation>
  </dataValidations>
  <printOptions horizontalCentered="1" verticalCentered="1"/>
  <pageMargins left="0.39370078740157483" right="0.39370078740157483" top="0.41" bottom="0.31496062992125984" header="0.15748031496062992" footer="0.19685039370078741"/>
  <pageSetup orientation="landscape" r:id="rId1"/>
  <headerFooter scaleWithDoc="0">
    <oddHeader>&amp;C&amp;G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B1:I38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5.88671875" style="138" customWidth="1"/>
    <col min="2" max="2" width="3.88671875" style="138" hidden="1" customWidth="1"/>
    <col min="3" max="3" width="72.88671875" style="138" customWidth="1"/>
    <col min="4" max="4" width="11.109375" style="138" customWidth="1"/>
    <col min="5" max="5" width="5.6640625" style="138" customWidth="1"/>
    <col min="6" max="6" width="4.88671875" style="443" customWidth="1"/>
    <col min="7" max="7" width="15.44140625" style="138" customWidth="1"/>
    <col min="8" max="9" width="14.5546875" style="138" customWidth="1"/>
    <col min="10" max="16384" width="11.44140625" style="138"/>
  </cols>
  <sheetData>
    <row r="1" spans="2:9" ht="18" customHeight="1" x14ac:dyDescent="0.3">
      <c r="C1" s="389" t="s">
        <v>684</v>
      </c>
      <c r="F1" s="138"/>
      <c r="I1" s="441"/>
    </row>
    <row r="2" spans="2:9" ht="17.399999999999999" x14ac:dyDescent="0.3">
      <c r="C2" s="75" t="s">
        <v>746</v>
      </c>
      <c r="D2" s="442"/>
      <c r="E2" s="442"/>
      <c r="G2" s="442"/>
    </row>
    <row r="3" spans="2:9" ht="18" thickBot="1" x14ac:dyDescent="0.35">
      <c r="C3" s="75" t="s">
        <v>1449</v>
      </c>
      <c r="D3" s="98"/>
      <c r="E3" s="98"/>
      <c r="F3" s="391"/>
      <c r="G3" s="98"/>
    </row>
    <row r="4" spans="2:9" s="448" customFormat="1" ht="33" customHeight="1" thickTop="1" thickBot="1" x14ac:dyDescent="0.35">
      <c r="B4" s="31">
        <v>1</v>
      </c>
      <c r="C4" s="444" t="s">
        <v>686</v>
      </c>
      <c r="D4" s="40" t="s">
        <v>1450</v>
      </c>
      <c r="E4" s="445"/>
      <c r="F4" s="446"/>
      <c r="G4" s="447" t="s">
        <v>697</v>
      </c>
    </row>
    <row r="5" spans="2:9" s="443" customFormat="1" ht="22.5" customHeight="1" thickTop="1" x14ac:dyDescent="0.3">
      <c r="B5" s="31">
        <v>2</v>
      </c>
      <c r="C5" s="578" t="s">
        <v>698</v>
      </c>
      <c r="D5" s="578"/>
      <c r="E5" s="578"/>
      <c r="F5" s="579"/>
      <c r="G5" s="449">
        <f>SUM(G6:G31)</f>
        <v>0</v>
      </c>
    </row>
    <row r="6" spans="2:9" s="443" customFormat="1" ht="16.5" customHeight="1" x14ac:dyDescent="0.3">
      <c r="B6" s="31">
        <v>3</v>
      </c>
      <c r="C6" s="450"/>
      <c r="D6" s="451" t="str">
        <f t="shared" ref="D6:D31" si="0">IFERROR(VLOOKUP(C6,ubicac,2,0),"")</f>
        <v/>
      </c>
      <c r="E6" s="452"/>
      <c r="F6" s="453" t="str">
        <f>IF(AND(OR(G6&gt;0),AND(C6="")),"*",IF(AND(C6&lt;&gt;"",AND(G6=0)),"***",""))</f>
        <v/>
      </c>
      <c r="G6" s="454"/>
      <c r="H6" s="580" t="str">
        <f>IF($G$5=('CUADRO 1'!D6),"","¡VERIFICAR!.  El total no coincide con el total de Educación Convencional del Cuadro 1.")</f>
        <v/>
      </c>
      <c r="I6" s="580"/>
    </row>
    <row r="7" spans="2:9" s="443" customFormat="1" ht="16.5" customHeight="1" x14ac:dyDescent="0.3">
      <c r="B7" s="31">
        <v>4</v>
      </c>
      <c r="C7" s="455"/>
      <c r="D7" s="456" t="str">
        <f t="shared" ref="D7:D30" si="1">IFERROR(VLOOKUP(C7,ubicac,2,0),"")</f>
        <v/>
      </c>
      <c r="E7" s="414" t="str">
        <f>IF(D7="","",IF(OR(D7=D6),"R",""))</f>
        <v/>
      </c>
      <c r="F7" s="457" t="str">
        <f t="shared" ref="F7:F31" si="2">IF(AND(OR(G7&gt;0),AND(C7="")),"*",IF(AND(C7&lt;&gt;"",AND(G7=0)),"***",""))</f>
        <v/>
      </c>
      <c r="G7" s="458"/>
      <c r="H7" s="580"/>
      <c r="I7" s="580"/>
    </row>
    <row r="8" spans="2:9" s="443" customFormat="1" ht="16.5" customHeight="1" x14ac:dyDescent="0.3">
      <c r="B8" s="31">
        <v>5</v>
      </c>
      <c r="C8" s="455"/>
      <c r="D8" s="456" t="str">
        <f t="shared" si="1"/>
        <v/>
      </c>
      <c r="E8" s="414" t="str">
        <f>IF(D8="","",IF(OR(D8=D7,D8=D6),"R",""))</f>
        <v/>
      </c>
      <c r="F8" s="457" t="str">
        <f t="shared" si="2"/>
        <v/>
      </c>
      <c r="G8" s="458"/>
      <c r="H8" s="580"/>
      <c r="I8" s="580"/>
    </row>
    <row r="9" spans="2:9" s="443" customFormat="1" ht="16.5" customHeight="1" x14ac:dyDescent="0.3">
      <c r="B9" s="31">
        <v>6</v>
      </c>
      <c r="C9" s="455"/>
      <c r="D9" s="456" t="str">
        <f t="shared" si="1"/>
        <v/>
      </c>
      <c r="E9" s="414" t="str">
        <f>IF(D9="","",IF(OR(D9=D8,D9=D7,D9=D6),"R",""))</f>
        <v/>
      </c>
      <c r="F9" s="457" t="str">
        <f t="shared" si="2"/>
        <v/>
      </c>
      <c r="G9" s="458"/>
      <c r="H9" s="580"/>
      <c r="I9" s="580"/>
    </row>
    <row r="10" spans="2:9" s="443" customFormat="1" ht="16.5" customHeight="1" x14ac:dyDescent="0.3">
      <c r="B10" s="31">
        <v>7</v>
      </c>
      <c r="C10" s="455"/>
      <c r="D10" s="456" t="str">
        <f t="shared" si="1"/>
        <v/>
      </c>
      <c r="E10" s="414" t="str">
        <f>IF(D10="","",IF(OR(D10=D9,D10=D8,D10=D7,D10=D6),"R",""))</f>
        <v/>
      </c>
      <c r="F10" s="457" t="str">
        <f t="shared" si="2"/>
        <v/>
      </c>
      <c r="G10" s="458"/>
      <c r="H10" s="549"/>
      <c r="I10" s="549"/>
    </row>
    <row r="11" spans="2:9" s="443" customFormat="1" ht="16.5" customHeight="1" x14ac:dyDescent="0.3">
      <c r="B11" s="31">
        <v>8</v>
      </c>
      <c r="C11" s="455"/>
      <c r="D11" s="456" t="str">
        <f t="shared" si="1"/>
        <v/>
      </c>
      <c r="E11" s="414" t="str">
        <f>IF(D11="","",IF(OR(D11=D10,D11=D9,D11=D8,D11=D7,D11=D6),"R",""))</f>
        <v/>
      </c>
      <c r="F11" s="457" t="str">
        <f t="shared" si="2"/>
        <v/>
      </c>
      <c r="G11" s="458"/>
      <c r="H11" s="580" t="str">
        <f>IF(OR(F6="*",F7="*",F8="*",F9="*",F10="*",F11="*",F12="*",F13="*",F14="*",F15="*",F16="*",F17="*",F18="*",F19="*",F20="*",F21="*",F22="*",F23="*",F24="*",F25="*",F26="*",F27="*",F28="*",F29="*",F30="*",F31="*"),"* No ha seleccionado Provincia/Cantón/Distrito","")</f>
        <v/>
      </c>
      <c r="I11" s="580"/>
    </row>
    <row r="12" spans="2:9" s="443" customFormat="1" ht="16.5" customHeight="1" x14ac:dyDescent="0.3">
      <c r="B12" s="31">
        <v>9</v>
      </c>
      <c r="C12" s="455"/>
      <c r="D12" s="456" t="str">
        <f t="shared" si="1"/>
        <v/>
      </c>
      <c r="E12" s="414" t="str">
        <f>IF(D12="","",IF(OR(D12=D11,D12=D10,D12=D9,D12=D8,D12=D7,D12=D6),"R",""))</f>
        <v/>
      </c>
      <c r="F12" s="457" t="str">
        <f t="shared" si="2"/>
        <v/>
      </c>
      <c r="G12" s="458"/>
      <c r="H12" s="580"/>
      <c r="I12" s="580"/>
    </row>
    <row r="13" spans="2:9" s="443" customFormat="1" ht="16.5" customHeight="1" x14ac:dyDescent="0.3">
      <c r="B13" s="31">
        <v>10</v>
      </c>
      <c r="C13" s="455"/>
      <c r="D13" s="456" t="str">
        <f t="shared" si="1"/>
        <v/>
      </c>
      <c r="E13" s="414" t="str">
        <f>IF(D13="","",IF(OR(D13=D12,D13=D11,D13=D10,D13=D9,D13=D8,D13=D7,D13=D6),"R",""))</f>
        <v/>
      </c>
      <c r="F13" s="457" t="str">
        <f t="shared" si="2"/>
        <v/>
      </c>
      <c r="G13" s="458"/>
      <c r="H13" s="580"/>
      <c r="I13" s="580"/>
    </row>
    <row r="14" spans="2:9" s="443" customFormat="1" ht="16.5" customHeight="1" x14ac:dyDescent="0.3">
      <c r="B14" s="31">
        <v>11</v>
      </c>
      <c r="C14" s="455"/>
      <c r="D14" s="456" t="str">
        <f t="shared" si="1"/>
        <v/>
      </c>
      <c r="E14" s="414" t="str">
        <f>IF(D14="","",IF(OR(D14=D13,D14=D12,D14=D11,D14=D10,D14=D9,D14=D8,D14=D7,D14=D6),"R",""))</f>
        <v/>
      </c>
      <c r="F14" s="457" t="str">
        <f t="shared" si="2"/>
        <v/>
      </c>
      <c r="G14" s="458"/>
      <c r="H14" s="550"/>
      <c r="I14" s="550"/>
    </row>
    <row r="15" spans="2:9" s="443" customFormat="1" ht="16.5" customHeight="1" x14ac:dyDescent="0.3">
      <c r="B15" s="31">
        <v>12</v>
      </c>
      <c r="C15" s="455"/>
      <c r="D15" s="456" t="str">
        <f t="shared" si="1"/>
        <v/>
      </c>
      <c r="E15" s="414" t="str">
        <f>IF(D15="","",IF(OR(D15=D14,D15=D13,D15=D12,D15=D11,D15=D10,D15=D9,D15=D8,D15=D7,D15=D6),"R",""))</f>
        <v/>
      </c>
      <c r="F15" s="457" t="str">
        <f t="shared" si="2"/>
        <v/>
      </c>
      <c r="G15" s="458"/>
      <c r="H15" s="580" t="str">
        <f>IF(OR(F6="***",F7="***",F8="***",F9="***",F10="***",F11="***",F12="***",F13="***",F14="***",F15="***",F16="***",F17="***",F18="***",F19="***",F20="***",F21="***",F22="***",F23="***",F24="***",F25="***",F26="***",F27="***",F28="***",F29="***",F30="***",F31="***"),"*** Digite la matrícula","")</f>
        <v/>
      </c>
      <c r="I15" s="580"/>
    </row>
    <row r="16" spans="2:9" s="443" customFormat="1" ht="16.5" customHeight="1" x14ac:dyDescent="0.3">
      <c r="B16" s="31">
        <v>13</v>
      </c>
      <c r="C16" s="455"/>
      <c r="D16" s="456" t="str">
        <f t="shared" si="1"/>
        <v/>
      </c>
      <c r="E16" s="414" t="str">
        <f>IF(D16="","",IF(OR(D16=D15,D16=D14,D16=D13,D16=D12,D16=D11,D16=D10,D16=D9,D16=D8,D16=D7,D16=D6),"R",""))</f>
        <v/>
      </c>
      <c r="F16" s="457" t="str">
        <f t="shared" si="2"/>
        <v/>
      </c>
      <c r="G16" s="458"/>
      <c r="H16" s="580"/>
      <c r="I16" s="580"/>
    </row>
    <row r="17" spans="2:9" s="443" customFormat="1" ht="16.5" customHeight="1" x14ac:dyDescent="0.3">
      <c r="B17" s="31">
        <v>14</v>
      </c>
      <c r="C17" s="455"/>
      <c r="D17" s="456" t="str">
        <f t="shared" si="1"/>
        <v/>
      </c>
      <c r="E17" s="414" t="str">
        <f>IF(D17="","",IF(OR(D17=D16,D17=D15,D17=D14,D17=D13,D17=D12,D17=D11,D17=D10,D17=D9,D17=D8,D17=D7,D17=D6),"R",""))</f>
        <v/>
      </c>
      <c r="F17" s="457" t="str">
        <f t="shared" si="2"/>
        <v/>
      </c>
      <c r="G17" s="458"/>
      <c r="H17" s="253"/>
      <c r="I17" s="253"/>
    </row>
    <row r="18" spans="2:9" s="443" customFormat="1" ht="16.5" customHeight="1" x14ac:dyDescent="0.3">
      <c r="B18" s="31">
        <v>15</v>
      </c>
      <c r="C18" s="455"/>
      <c r="D18" s="456" t="str">
        <f t="shared" si="1"/>
        <v/>
      </c>
      <c r="E18" s="414" t="str">
        <f>IF(D18="","",IF(OR(D18=D17,D18=D16,D18=D15,D18=D14,D18=D13,D18=D12,D18=D11,D18=D10,D18=D9,D18=D8,D18=D7,D18=D6),"R",""))</f>
        <v/>
      </c>
      <c r="F18" s="457" t="str">
        <f t="shared" si="2"/>
        <v/>
      </c>
      <c r="G18" s="458"/>
      <c r="H18" s="580" t="str">
        <f>IF(OR(E8="R",E9="R",E10="R",E11="R",E12="R",E13="R",E14="R",E15="R",E16="R",E17="R",E18="R",E19="R",E20="R",E21="R",E22="R",E23="R",E24="R",E25="R",E26="R",E27="R",E28="R",E29="R",E30="R",E31="R",E32="R",E33="R"),"R = Líneas repetidas","")</f>
        <v/>
      </c>
      <c r="I18" s="580"/>
    </row>
    <row r="19" spans="2:9" s="443" customFormat="1" ht="16.5" customHeight="1" x14ac:dyDescent="0.3">
      <c r="B19" s="31">
        <v>16</v>
      </c>
      <c r="C19" s="455"/>
      <c r="D19" s="456" t="str">
        <f t="shared" si="1"/>
        <v/>
      </c>
      <c r="E19" s="414" t="str">
        <f>IF(D19="","",IF(OR(D19=D18,D19=D17,D19=D16,D19=D15,D19=D14,D19=D13,D19=D12,D19=D11,D19=D10,D19=D9,D19=D8,D19=D7,D19=D6),"R",""))</f>
        <v/>
      </c>
      <c r="F19" s="457" t="str">
        <f t="shared" si="2"/>
        <v/>
      </c>
      <c r="G19" s="458"/>
      <c r="H19" s="580"/>
      <c r="I19" s="580"/>
    </row>
    <row r="20" spans="2:9" s="443" customFormat="1" ht="16.5" customHeight="1" x14ac:dyDescent="0.3">
      <c r="B20" s="31">
        <v>17</v>
      </c>
      <c r="C20" s="455"/>
      <c r="D20" s="456" t="str">
        <f t="shared" si="1"/>
        <v/>
      </c>
      <c r="E20" s="414" t="str">
        <f>IF(D20="","",IF(OR(D20=D19,D20=D18,D20=D17,D20=D16,D20=D15,D20=D14,D20=D13,D20=D12,D20=D11,D20=D10,D20=D9,D20=D8,D20=D7,D20=D6),"R",""))</f>
        <v/>
      </c>
      <c r="F20" s="457" t="str">
        <f t="shared" si="2"/>
        <v/>
      </c>
      <c r="G20" s="458"/>
    </row>
    <row r="21" spans="2:9" s="443" customFormat="1" ht="16.5" customHeight="1" x14ac:dyDescent="0.3">
      <c r="B21" s="31">
        <v>18</v>
      </c>
      <c r="C21" s="455"/>
      <c r="D21" s="456" t="str">
        <f t="shared" si="1"/>
        <v/>
      </c>
      <c r="E21" s="414" t="str">
        <f>IF(D21="","",IF(OR(D21=D20,D21=D19,D21=D18,D21=D17,D21=D16,D21=D15,D21=D14,D21=D13,D21=D12,D21=D11,D21=D10,D21=D9,D21=D8,D21=D7,D21=D6),"R",""))</f>
        <v/>
      </c>
      <c r="F21" s="457" t="str">
        <f t="shared" si="2"/>
        <v/>
      </c>
      <c r="G21" s="458"/>
    </row>
    <row r="22" spans="2:9" s="443" customFormat="1" ht="16.5" customHeight="1" x14ac:dyDescent="0.3">
      <c r="B22" s="31">
        <v>19</v>
      </c>
      <c r="C22" s="455"/>
      <c r="D22" s="456" t="str">
        <f t="shared" si="1"/>
        <v/>
      </c>
      <c r="E22" s="414" t="str">
        <f>IF(D22="","",IF(OR(D22=D21,D22=D20,D22=D19,D22=D18,D22=D17,D22=D16,D22=D15,D22=D14,D22=D13,D22=D12,D22=D11,D22=D10,D22=D9,D22=D8,D22=D7,D22=D6),"R",""))</f>
        <v/>
      </c>
      <c r="F22" s="457" t="str">
        <f t="shared" si="2"/>
        <v/>
      </c>
      <c r="G22" s="458"/>
    </row>
    <row r="23" spans="2:9" s="443" customFormat="1" ht="16.5" customHeight="1" x14ac:dyDescent="0.3">
      <c r="B23" s="31">
        <v>20</v>
      </c>
      <c r="C23" s="455"/>
      <c r="D23" s="456" t="str">
        <f t="shared" si="1"/>
        <v/>
      </c>
      <c r="E23" s="414" t="str">
        <f>IF(D23="","",IF(OR(D23=D22,D23=D21,D23=D20,D23=D19,D23=D18,D23=D17,D23=D16,D23=D15,D23=D14,D23=D13,D23=D12,D23=D11,D23=D10,D23=D9,D23=D8,D23=D7,D23=D6),"R",""))</f>
        <v/>
      </c>
      <c r="F23" s="457" t="str">
        <f t="shared" si="2"/>
        <v/>
      </c>
      <c r="G23" s="458"/>
    </row>
    <row r="24" spans="2:9" s="443" customFormat="1" ht="16.5" customHeight="1" x14ac:dyDescent="0.3">
      <c r="B24" s="31">
        <v>21</v>
      </c>
      <c r="C24" s="455"/>
      <c r="D24" s="456" t="str">
        <f t="shared" si="1"/>
        <v/>
      </c>
      <c r="E24" s="414" t="str">
        <f>IF(D24="","",IF(OR(D24=D23,D24=D22,D24=D21,D24=D20,D24=D19,D24=D18,D24=D17,D24=D16,D24=D15,D24=D14,D24=D13,D24=D12,D24=D11,D24=D10,D24=D9,D24=D8,D24=D7,D24=D6),"R",""))</f>
        <v/>
      </c>
      <c r="F24" s="457" t="str">
        <f t="shared" si="2"/>
        <v/>
      </c>
      <c r="G24" s="458"/>
    </row>
    <row r="25" spans="2:9" s="443" customFormat="1" ht="16.5" customHeight="1" x14ac:dyDescent="0.3">
      <c r="B25" s="31">
        <v>22</v>
      </c>
      <c r="C25" s="455"/>
      <c r="D25" s="456" t="str">
        <f t="shared" si="1"/>
        <v/>
      </c>
      <c r="E25" s="414" t="str">
        <f>IF(D25="","",IF(OR(D25=D24,D25=D23,D25=D22,D25=D21,D25=D20,D25=D19,D25=D18,D25=D17,D25=D16,D25=D15,D25=D14,D25=D13,D25=D12,D25=D11,D25=D10,D25=D9,D25=D8,D25=D7,D25=D6),"R",""))</f>
        <v/>
      </c>
      <c r="F25" s="457" t="str">
        <f t="shared" si="2"/>
        <v/>
      </c>
      <c r="G25" s="458"/>
    </row>
    <row r="26" spans="2:9" s="443" customFormat="1" ht="16.5" customHeight="1" x14ac:dyDescent="0.3">
      <c r="B26" s="31">
        <v>23</v>
      </c>
      <c r="C26" s="455"/>
      <c r="D26" s="456" t="str">
        <f t="shared" si="1"/>
        <v/>
      </c>
      <c r="E26" s="414" t="str">
        <f>IF(D26="","",IF(OR(D26=D25,D26=D24,D26=D23,D26=D22,D26=D21,D26=D20,D26=D19,D26=D18,D26=D17,D26=D16,D26=D15,D26=D14,D26=D13,D26=D12,D26=D11,D26=D10,D26=D9,D26=D8,D26=D7,D26=D6),"R",""))</f>
        <v/>
      </c>
      <c r="F26" s="457" t="str">
        <f>IF(AND(OR(G26&gt;0),AND(C26="")),"*",IF(AND(C26&lt;&gt;"",AND(G26=0)),"***",""))</f>
        <v/>
      </c>
      <c r="G26" s="458"/>
    </row>
    <row r="27" spans="2:9" s="443" customFormat="1" ht="16.5" customHeight="1" x14ac:dyDescent="0.3">
      <c r="B27" s="31">
        <v>24</v>
      </c>
      <c r="C27" s="455"/>
      <c r="D27" s="456" t="str">
        <f t="shared" si="1"/>
        <v/>
      </c>
      <c r="E27" s="414" t="str">
        <f>IF(D27="","",IF(OR(D27=D26,D27=D25,D27=D24,D27=D23,D27=D22,D27=D21,D27=D20,D27=D19,D27=D18,D27=D17,D27=D16,D27=D15,D27=D14,D27=D13,D27=D12,D27=D11,D27=D10,D27=D9,D27=D8,D27=D7,D27=D6),"R",""))</f>
        <v/>
      </c>
      <c r="F27" s="457" t="str">
        <f t="shared" si="2"/>
        <v/>
      </c>
      <c r="G27" s="458"/>
    </row>
    <row r="28" spans="2:9" ht="16.5" customHeight="1" x14ac:dyDescent="0.3">
      <c r="B28" s="31">
        <v>25</v>
      </c>
      <c r="C28" s="455"/>
      <c r="D28" s="456" t="str">
        <f t="shared" si="1"/>
        <v/>
      </c>
      <c r="E28" s="414" t="str">
        <f>IF(D28="","",IF(OR(D28=D27,D28=D26,D28=D25,D28=D24,D28=D23,D28=D22,D28=D21,D28=D20,D28=D19,D28=D18,D28=D17,D28=D16,D28=D15,D28=D14,D28=D13,D28=D12,D28=D11,D28=D10,D28=D9,D28=D8,D28=D7,D28=D6),"R",""))</f>
        <v/>
      </c>
      <c r="F28" s="457" t="str">
        <f t="shared" si="2"/>
        <v/>
      </c>
      <c r="G28" s="459"/>
      <c r="H28" s="551"/>
    </row>
    <row r="29" spans="2:9" ht="16.5" customHeight="1" x14ac:dyDescent="0.3">
      <c r="B29" s="31">
        <v>26</v>
      </c>
      <c r="C29" s="455"/>
      <c r="D29" s="456" t="str">
        <f t="shared" si="1"/>
        <v/>
      </c>
      <c r="E29" s="414" t="str">
        <f>IF(D29="","",IF(OR(D29=D28,D29=D27,D29=D26,D29=D25,D29=D24,D29=D23,D29=D22,D29=D21,D29=D20,D29=D19,D29=D18,D29=D17,D29=D16,D29=D15,D29=D14,D29=D13,D29=D12,D29=D11,D29=D10,D29=D9,D29=D8,D29=D7,D29=D6),"R",""))</f>
        <v/>
      </c>
      <c r="F29" s="457" t="str">
        <f t="shared" si="2"/>
        <v/>
      </c>
      <c r="G29" s="459"/>
    </row>
    <row r="30" spans="2:9" ht="16.5" customHeight="1" x14ac:dyDescent="0.3">
      <c r="B30" s="31">
        <v>27</v>
      </c>
      <c r="C30" s="455"/>
      <c r="D30" s="456" t="str">
        <f t="shared" si="1"/>
        <v/>
      </c>
      <c r="E30" s="414" t="str">
        <f>IF(D30="","",IF(OR(D30=D29,D30=D28,D30=D27,D30=D26,D30=D25,D30=D24,D30=D23,D30=D22,D30=D21,D30=D20,D30=D19,D30=D18,D30=D17,D30=D16,D30=D15,D30=D14,D30=D13,D30=D12,D30=D11,D30=D10,D30=D9,D30=D8,D30=D7,D30=D6),"R",""))</f>
        <v/>
      </c>
      <c r="F30" s="457" t="str">
        <f t="shared" si="2"/>
        <v/>
      </c>
      <c r="G30" s="459"/>
    </row>
    <row r="31" spans="2:9" ht="16.5" customHeight="1" thickBot="1" x14ac:dyDescent="0.35">
      <c r="B31" s="31">
        <v>28</v>
      </c>
      <c r="C31" s="460"/>
      <c r="D31" s="461" t="str">
        <f t="shared" si="0"/>
        <v/>
      </c>
      <c r="E31" s="462" t="str">
        <f>IF(D31="","",IF(OR(D31=D30,D31=D29,D31=D28,D31=D27,D31=D26,D31=D25,D31=D24,D31=D23,D31=D22,D31=D21,D31=D20,D31=D19,D31=D18,D31=D17,D31=D16,D31=D15,D31=D14,D31=D13,D31=D12,D31=D11,D31=D10,D31=D9,D31=D8,D31=D7,D31=D6),"R",""))</f>
        <v/>
      </c>
      <c r="F31" s="463" t="str">
        <f t="shared" si="2"/>
        <v/>
      </c>
      <c r="G31" s="464"/>
    </row>
    <row r="32" spans="2:9" ht="16.5" customHeight="1" thickTop="1" x14ac:dyDescent="0.3">
      <c r="C32" s="69" t="s">
        <v>732</v>
      </c>
      <c r="D32" s="465"/>
      <c r="E32" s="465"/>
      <c r="F32" s="466"/>
      <c r="G32" s="466"/>
    </row>
    <row r="33" spans="2:7" ht="16.5" customHeight="1" x14ac:dyDescent="0.3">
      <c r="C33" s="467"/>
      <c r="D33" s="465"/>
      <c r="E33" s="465"/>
      <c r="F33" s="466"/>
      <c r="G33" s="466"/>
    </row>
    <row r="34" spans="2:7" ht="15.6" x14ac:dyDescent="0.3">
      <c r="C34" s="35" t="s">
        <v>118</v>
      </c>
    </row>
    <row r="35" spans="2:7" ht="15" customHeight="1" x14ac:dyDescent="0.3">
      <c r="B35" s="138">
        <v>29</v>
      </c>
      <c r="C35" s="569"/>
      <c r="D35" s="570"/>
      <c r="E35" s="570"/>
      <c r="F35" s="570"/>
      <c r="G35" s="571"/>
    </row>
    <row r="36" spans="2:7" ht="15" customHeight="1" x14ac:dyDescent="0.3">
      <c r="C36" s="572"/>
      <c r="D36" s="573"/>
      <c r="E36" s="573"/>
      <c r="F36" s="573"/>
      <c r="G36" s="574"/>
    </row>
    <row r="37" spans="2:7" ht="15" customHeight="1" x14ac:dyDescent="0.3">
      <c r="C37" s="572"/>
      <c r="D37" s="573"/>
      <c r="E37" s="573"/>
      <c r="F37" s="573"/>
      <c r="G37" s="574"/>
    </row>
    <row r="38" spans="2:7" ht="18" customHeight="1" x14ac:dyDescent="0.3">
      <c r="C38" s="575"/>
      <c r="D38" s="576"/>
      <c r="E38" s="576"/>
      <c r="F38" s="576"/>
      <c r="G38" s="577"/>
    </row>
  </sheetData>
  <sheetProtection sheet="1" objects="1" scenarios="1" insertRows="0" deleteRows="0"/>
  <mergeCells count="6">
    <mergeCell ref="C35:G38"/>
    <mergeCell ref="C5:F5"/>
    <mergeCell ref="H6:I9"/>
    <mergeCell ref="H11:I13"/>
    <mergeCell ref="H15:I16"/>
    <mergeCell ref="H18:I19"/>
  </mergeCells>
  <conditionalFormatting sqref="F6:F31">
    <cfRule type="cellIs" dxfId="58" priority="3" operator="equal">
      <formula>"Error!"</formula>
    </cfRule>
  </conditionalFormatting>
  <conditionalFormatting sqref="G5">
    <cfRule type="cellIs" dxfId="57" priority="6" operator="equal">
      <formula>0</formula>
    </cfRule>
  </conditionalFormatting>
  <conditionalFormatting sqref="H6:I9 H11:I13 H15:I16">
    <cfRule type="notContainsBlanks" dxfId="56" priority="2">
      <formula>LEN(TRIM(H6))&gt;0</formula>
    </cfRule>
  </conditionalFormatting>
  <conditionalFormatting sqref="H18:I19">
    <cfRule type="notContainsBlanks" dxfId="55" priority="1">
      <formula>LEN(TRIM(H18))&gt;0</formula>
    </cfRule>
  </conditionalFormatting>
  <dataValidations count="2">
    <dataValidation type="list" allowBlank="1" showInputMessage="1" showErrorMessage="1" sqref="C6:C31" xr:uid="{00000000-0002-0000-0600-000000000000}">
      <formula1>ubic</formula1>
    </dataValidation>
    <dataValidation type="whole" operator="greaterThanOrEqual" allowBlank="1" showInputMessage="1" showErrorMessage="1" sqref="G6:G31" xr:uid="{00000000-0002-0000-0600-000001000000}">
      <formula1>0</formula1>
    </dataValidation>
  </dataValidations>
  <printOptions horizontalCentered="1" verticalCentered="1"/>
  <pageMargins left="0.39370078740157483" right="0.39370078740157483" top="0.36" bottom="0.31496062992125984" header="0.15748031496062992" footer="0.19685039370078741"/>
  <pageSetup scale="82" orientation="landscape" r:id="rId1"/>
  <headerFooter scaleWithDoc="0">
    <oddHeader>&amp;C&amp;G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B1:N41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4.6640625" style="138" customWidth="1"/>
    <col min="2" max="2" width="4" style="123" customWidth="1"/>
    <col min="3" max="3" width="43.6640625" style="138" customWidth="1"/>
    <col min="4" max="4" width="5.33203125" style="31" customWidth="1"/>
    <col min="5" max="13" width="11.21875" style="138" customWidth="1"/>
    <col min="14" max="14" width="21.5546875" style="138" customWidth="1"/>
    <col min="15" max="16384" width="11.44140625" style="138"/>
  </cols>
  <sheetData>
    <row r="1" spans="2:14" ht="18" customHeight="1" x14ac:dyDescent="0.3">
      <c r="B1" s="389" t="s">
        <v>685</v>
      </c>
      <c r="C1" s="390"/>
      <c r="D1" s="391"/>
      <c r="E1" s="392"/>
      <c r="F1" s="392"/>
      <c r="I1" s="34"/>
      <c r="J1" s="34"/>
    </row>
    <row r="2" spans="2:14" ht="17.399999999999999" x14ac:dyDescent="0.3">
      <c r="B2" s="75" t="s">
        <v>1236</v>
      </c>
      <c r="C2" s="393"/>
      <c r="D2" s="391"/>
      <c r="E2" s="393"/>
      <c r="F2" s="393"/>
      <c r="G2" s="393"/>
      <c r="H2" s="393"/>
      <c r="I2" s="393"/>
      <c r="J2" s="393"/>
      <c r="K2" s="393"/>
      <c r="L2" s="393"/>
      <c r="M2" s="393"/>
    </row>
    <row r="3" spans="2:14" ht="18" thickBot="1" x14ac:dyDescent="0.35">
      <c r="B3" s="75" t="s">
        <v>1237</v>
      </c>
      <c r="C3" s="394"/>
      <c r="D3" s="395"/>
      <c r="E3" s="394"/>
      <c r="F3" s="394"/>
      <c r="G3" s="394"/>
      <c r="H3" s="394"/>
      <c r="I3" s="394"/>
      <c r="J3" s="394"/>
      <c r="K3" s="394"/>
      <c r="L3" s="394"/>
      <c r="M3" s="394"/>
    </row>
    <row r="4" spans="2:14" ht="33" customHeight="1" thickTop="1" x14ac:dyDescent="0.3">
      <c r="B4" s="590" t="s">
        <v>1238</v>
      </c>
      <c r="C4" s="590"/>
      <c r="D4" s="99"/>
      <c r="E4" s="592" t="s">
        <v>1239</v>
      </c>
      <c r="F4" s="593"/>
      <c r="G4" s="593"/>
      <c r="H4" s="594" t="s">
        <v>751</v>
      </c>
      <c r="I4" s="593"/>
      <c r="J4" s="595"/>
      <c r="K4" s="594" t="s">
        <v>752</v>
      </c>
      <c r="L4" s="593"/>
      <c r="M4" s="593"/>
    </row>
    <row r="5" spans="2:14" ht="23.25" customHeight="1" thickBot="1" x14ac:dyDescent="0.35">
      <c r="B5" s="591"/>
      <c r="C5" s="591"/>
      <c r="D5" s="396"/>
      <c r="E5" s="397" t="s">
        <v>0</v>
      </c>
      <c r="F5" s="398" t="s">
        <v>31</v>
      </c>
      <c r="G5" s="399" t="s">
        <v>32</v>
      </c>
      <c r="H5" s="400" t="s">
        <v>0</v>
      </c>
      <c r="I5" s="398" t="s">
        <v>31</v>
      </c>
      <c r="J5" s="401" t="s">
        <v>32</v>
      </c>
      <c r="K5" s="399" t="s">
        <v>0</v>
      </c>
      <c r="L5" s="398" t="s">
        <v>31</v>
      </c>
      <c r="M5" s="399" t="s">
        <v>32</v>
      </c>
    </row>
    <row r="6" spans="2:14" ht="18" customHeight="1" thickTop="1" thickBot="1" x14ac:dyDescent="0.35">
      <c r="B6" s="596" t="s">
        <v>0</v>
      </c>
      <c r="C6" s="596"/>
      <c r="D6" s="402" t="str">
        <f>IF(OR(F6&gt;'CUADRO 1'!E6,G6&gt;'CUADRO 1'!F6),"/*/","")</f>
        <v/>
      </c>
      <c r="E6" s="403">
        <f>+F6+G6</f>
        <v>0</v>
      </c>
      <c r="F6" s="404">
        <f>SUM(F7:F35)</f>
        <v>0</v>
      </c>
      <c r="G6" s="405">
        <f>SUM(G7:G35)</f>
        <v>0</v>
      </c>
      <c r="H6" s="406">
        <f>+I6+J6</f>
        <v>0</v>
      </c>
      <c r="I6" s="404">
        <f>SUM(I7:I35)</f>
        <v>0</v>
      </c>
      <c r="J6" s="407">
        <f>SUM(J7:J35)</f>
        <v>0</v>
      </c>
      <c r="K6" s="405">
        <f>+L6+M6</f>
        <v>0</v>
      </c>
      <c r="L6" s="404">
        <f>SUM(L7:L35)</f>
        <v>0</v>
      </c>
      <c r="M6" s="405">
        <f>SUM(M7:M35)</f>
        <v>0</v>
      </c>
      <c r="N6" s="580" t="str">
        <f>IF(D6="/*/","/*/ El dato indicado en Extranjeros (hombres o mujeres) es mayor a lo indicado en Educación Convencional del Cuadro 1.","")</f>
        <v/>
      </c>
    </row>
    <row r="7" spans="2:14" ht="18" customHeight="1" x14ac:dyDescent="0.3">
      <c r="B7" s="408" t="s">
        <v>50</v>
      </c>
      <c r="C7" s="409" t="s">
        <v>96</v>
      </c>
      <c r="D7" s="410" t="str">
        <f>IF(OR(I7&gt;F7,L7&gt;F7,J7&gt;G7,M7&gt;G7),"**","")</f>
        <v/>
      </c>
      <c r="E7" s="52">
        <f>+F7+G7</f>
        <v>0</v>
      </c>
      <c r="F7" s="193"/>
      <c r="G7" s="269"/>
      <c r="H7" s="377">
        <f>+I7+J7</f>
        <v>0</v>
      </c>
      <c r="I7" s="193"/>
      <c r="J7" s="411"/>
      <c r="K7" s="70">
        <f>+L7+M7</f>
        <v>0</v>
      </c>
      <c r="L7" s="193"/>
      <c r="M7" s="269"/>
      <c r="N7" s="580"/>
    </row>
    <row r="8" spans="2:14" ht="18" customHeight="1" x14ac:dyDescent="0.3">
      <c r="B8" s="412" t="s">
        <v>51</v>
      </c>
      <c r="C8" s="413" t="s">
        <v>82</v>
      </c>
      <c r="D8" s="414" t="str">
        <f t="shared" ref="D8:D35" si="0">IF(OR(I8&gt;F8,L8&gt;F8,J8&gt;G8,M8&gt;G8),"**","")</f>
        <v/>
      </c>
      <c r="E8" s="272">
        <f>+F8+G8</f>
        <v>0</v>
      </c>
      <c r="F8" s="273"/>
      <c r="G8" s="274"/>
      <c r="H8" s="359">
        <f>+I8+J8</f>
        <v>0</v>
      </c>
      <c r="I8" s="273"/>
      <c r="J8" s="415"/>
      <c r="K8" s="305">
        <f>+L8+M8</f>
        <v>0</v>
      </c>
      <c r="L8" s="273"/>
      <c r="M8" s="274"/>
      <c r="N8" s="580"/>
    </row>
    <row r="9" spans="2:14" ht="18" customHeight="1" x14ac:dyDescent="0.3">
      <c r="B9" s="412" t="s">
        <v>52</v>
      </c>
      <c r="C9" s="413" t="s">
        <v>94</v>
      </c>
      <c r="D9" s="414" t="str">
        <f t="shared" si="0"/>
        <v/>
      </c>
      <c r="E9" s="272">
        <f t="shared" ref="E9:E35" si="1">+F9+G9</f>
        <v>0</v>
      </c>
      <c r="F9" s="273"/>
      <c r="G9" s="274"/>
      <c r="H9" s="359">
        <f t="shared" ref="H9:H35" si="2">+I9+J9</f>
        <v>0</v>
      </c>
      <c r="I9" s="273"/>
      <c r="J9" s="415"/>
      <c r="K9" s="305">
        <f t="shared" ref="K9:K35" si="3">+L9+M9</f>
        <v>0</v>
      </c>
      <c r="L9" s="273"/>
      <c r="M9" s="274"/>
      <c r="N9" s="580"/>
    </row>
    <row r="10" spans="2:14" ht="18" customHeight="1" x14ac:dyDescent="0.3">
      <c r="B10" s="412" t="s">
        <v>53</v>
      </c>
      <c r="C10" s="413" t="s">
        <v>99</v>
      </c>
      <c r="D10" s="414" t="str">
        <f t="shared" si="0"/>
        <v/>
      </c>
      <c r="E10" s="272">
        <f t="shared" si="1"/>
        <v>0</v>
      </c>
      <c r="F10" s="273"/>
      <c r="G10" s="274"/>
      <c r="H10" s="359">
        <f t="shared" si="2"/>
        <v>0</v>
      </c>
      <c r="I10" s="273"/>
      <c r="J10" s="415"/>
      <c r="K10" s="305">
        <f t="shared" si="3"/>
        <v>0</v>
      </c>
      <c r="L10" s="273"/>
      <c r="M10" s="274"/>
      <c r="N10" s="580"/>
    </row>
    <row r="11" spans="2:14" ht="18" customHeight="1" x14ac:dyDescent="0.3">
      <c r="B11" s="412" t="s">
        <v>54</v>
      </c>
      <c r="C11" s="413" t="s">
        <v>79</v>
      </c>
      <c r="D11" s="414" t="str">
        <f t="shared" si="0"/>
        <v/>
      </c>
      <c r="E11" s="272">
        <f t="shared" si="1"/>
        <v>0</v>
      </c>
      <c r="F11" s="273"/>
      <c r="G11" s="274"/>
      <c r="H11" s="359">
        <f t="shared" si="2"/>
        <v>0</v>
      </c>
      <c r="I11" s="273"/>
      <c r="J11" s="415"/>
      <c r="K11" s="305">
        <f t="shared" si="3"/>
        <v>0</v>
      </c>
      <c r="L11" s="273"/>
      <c r="M11" s="274"/>
      <c r="N11" s="580"/>
    </row>
    <row r="12" spans="2:14" ht="18" customHeight="1" x14ac:dyDescent="0.3">
      <c r="B12" s="412" t="s">
        <v>55</v>
      </c>
      <c r="C12" s="413" t="s">
        <v>95</v>
      </c>
      <c r="D12" s="414" t="str">
        <f t="shared" si="0"/>
        <v/>
      </c>
      <c r="E12" s="272">
        <f t="shared" si="1"/>
        <v>0</v>
      </c>
      <c r="F12" s="273"/>
      <c r="G12" s="274"/>
      <c r="H12" s="359">
        <f t="shared" si="2"/>
        <v>0</v>
      </c>
      <c r="I12" s="273"/>
      <c r="J12" s="415"/>
      <c r="K12" s="305">
        <f t="shared" si="3"/>
        <v>0</v>
      </c>
      <c r="L12" s="273"/>
      <c r="M12" s="274"/>
      <c r="N12" s="580"/>
    </row>
    <row r="13" spans="2:14" ht="18" customHeight="1" x14ac:dyDescent="0.3">
      <c r="B13" s="412" t="s">
        <v>56</v>
      </c>
      <c r="C13" s="413" t="s">
        <v>91</v>
      </c>
      <c r="D13" s="414" t="str">
        <f t="shared" si="0"/>
        <v/>
      </c>
      <c r="E13" s="272">
        <f t="shared" si="1"/>
        <v>0</v>
      </c>
      <c r="F13" s="273"/>
      <c r="G13" s="274"/>
      <c r="H13" s="359">
        <f t="shared" si="2"/>
        <v>0</v>
      </c>
      <c r="I13" s="273"/>
      <c r="J13" s="415"/>
      <c r="K13" s="305">
        <f t="shared" si="3"/>
        <v>0</v>
      </c>
      <c r="L13" s="273"/>
      <c r="M13" s="274"/>
      <c r="N13" s="580"/>
    </row>
    <row r="14" spans="2:14" ht="18" customHeight="1" x14ac:dyDescent="0.3">
      <c r="B14" s="412" t="s">
        <v>57</v>
      </c>
      <c r="C14" s="413" t="s">
        <v>88</v>
      </c>
      <c r="D14" s="414" t="str">
        <f t="shared" si="0"/>
        <v/>
      </c>
      <c r="E14" s="272">
        <f t="shared" si="1"/>
        <v>0</v>
      </c>
      <c r="F14" s="273"/>
      <c r="G14" s="274"/>
      <c r="H14" s="359">
        <f t="shared" si="2"/>
        <v>0</v>
      </c>
      <c r="I14" s="273"/>
      <c r="J14" s="415"/>
      <c r="K14" s="305">
        <f t="shared" si="3"/>
        <v>0</v>
      </c>
      <c r="L14" s="273"/>
      <c r="M14" s="274"/>
      <c r="N14" s="580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ht="18" customHeight="1" x14ac:dyDescent="0.3">
      <c r="B15" s="412" t="s">
        <v>58</v>
      </c>
      <c r="C15" s="413" t="s">
        <v>92</v>
      </c>
      <c r="D15" s="414" t="str">
        <f t="shared" si="0"/>
        <v/>
      </c>
      <c r="E15" s="272">
        <f t="shared" si="1"/>
        <v>0</v>
      </c>
      <c r="F15" s="273"/>
      <c r="G15" s="274"/>
      <c r="H15" s="359">
        <f t="shared" si="2"/>
        <v>0</v>
      </c>
      <c r="I15" s="273"/>
      <c r="J15" s="415"/>
      <c r="K15" s="305">
        <f t="shared" si="3"/>
        <v>0</v>
      </c>
      <c r="L15" s="273"/>
      <c r="M15" s="274"/>
      <c r="N15" s="580"/>
    </row>
    <row r="16" spans="2:14" ht="18" customHeight="1" x14ac:dyDescent="0.3">
      <c r="B16" s="412" t="s">
        <v>59</v>
      </c>
      <c r="C16" s="413" t="s">
        <v>85</v>
      </c>
      <c r="D16" s="414" t="str">
        <f t="shared" si="0"/>
        <v/>
      </c>
      <c r="E16" s="272">
        <f t="shared" si="1"/>
        <v>0</v>
      </c>
      <c r="F16" s="273"/>
      <c r="G16" s="274"/>
      <c r="H16" s="359">
        <f t="shared" si="2"/>
        <v>0</v>
      </c>
      <c r="I16" s="273"/>
      <c r="J16" s="415"/>
      <c r="K16" s="305">
        <f t="shared" si="3"/>
        <v>0</v>
      </c>
      <c r="L16" s="273"/>
      <c r="M16" s="274"/>
      <c r="N16" s="580"/>
    </row>
    <row r="17" spans="2:14" ht="18" customHeight="1" x14ac:dyDescent="0.3">
      <c r="B17" s="412" t="s">
        <v>60</v>
      </c>
      <c r="C17" s="413" t="s">
        <v>80</v>
      </c>
      <c r="D17" s="414" t="str">
        <f t="shared" si="0"/>
        <v/>
      </c>
      <c r="E17" s="272">
        <f t="shared" si="1"/>
        <v>0</v>
      </c>
      <c r="F17" s="273"/>
      <c r="G17" s="274"/>
      <c r="H17" s="359">
        <f t="shared" si="2"/>
        <v>0</v>
      </c>
      <c r="I17" s="273"/>
      <c r="J17" s="415"/>
      <c r="K17" s="305">
        <f t="shared" si="3"/>
        <v>0</v>
      </c>
      <c r="L17" s="273"/>
      <c r="M17" s="274"/>
      <c r="N17" s="580"/>
    </row>
    <row r="18" spans="2:14" ht="18" customHeight="1" x14ac:dyDescent="0.3">
      <c r="B18" s="412" t="s">
        <v>61</v>
      </c>
      <c r="C18" s="413" t="s">
        <v>83</v>
      </c>
      <c r="D18" s="414" t="str">
        <f t="shared" si="0"/>
        <v/>
      </c>
      <c r="E18" s="272">
        <f t="shared" si="1"/>
        <v>0</v>
      </c>
      <c r="F18" s="273"/>
      <c r="G18" s="274"/>
      <c r="H18" s="359">
        <f t="shared" si="2"/>
        <v>0</v>
      </c>
      <c r="I18" s="273"/>
      <c r="J18" s="415"/>
      <c r="K18" s="305">
        <f t="shared" si="3"/>
        <v>0</v>
      </c>
      <c r="L18" s="273"/>
      <c r="M18" s="274"/>
      <c r="N18" s="580"/>
    </row>
    <row r="19" spans="2:14" ht="18" customHeight="1" x14ac:dyDescent="0.3">
      <c r="B19" s="412" t="s">
        <v>62</v>
      </c>
      <c r="C19" s="413" t="s">
        <v>101</v>
      </c>
      <c r="D19" s="414" t="str">
        <f t="shared" si="0"/>
        <v/>
      </c>
      <c r="E19" s="272">
        <f t="shared" si="1"/>
        <v>0</v>
      </c>
      <c r="F19" s="273"/>
      <c r="G19" s="274"/>
      <c r="H19" s="359">
        <f t="shared" si="2"/>
        <v>0</v>
      </c>
      <c r="I19" s="273"/>
      <c r="J19" s="415"/>
      <c r="K19" s="305">
        <f t="shared" si="3"/>
        <v>0</v>
      </c>
      <c r="L19" s="273"/>
      <c r="M19" s="274"/>
      <c r="N19" s="580"/>
    </row>
    <row r="20" spans="2:14" ht="18" customHeight="1" x14ac:dyDescent="0.3">
      <c r="B20" s="412" t="s">
        <v>63</v>
      </c>
      <c r="C20" s="413" t="s">
        <v>90</v>
      </c>
      <c r="D20" s="414" t="str">
        <f t="shared" si="0"/>
        <v/>
      </c>
      <c r="E20" s="272">
        <f t="shared" si="1"/>
        <v>0</v>
      </c>
      <c r="F20" s="273"/>
      <c r="G20" s="274"/>
      <c r="H20" s="359">
        <f t="shared" si="2"/>
        <v>0</v>
      </c>
      <c r="I20" s="273"/>
      <c r="J20" s="415"/>
      <c r="K20" s="305">
        <f t="shared" si="3"/>
        <v>0</v>
      </c>
      <c r="L20" s="273"/>
      <c r="M20" s="274"/>
    </row>
    <row r="21" spans="2:14" ht="18" customHeight="1" x14ac:dyDescent="0.3">
      <c r="B21" s="412" t="s">
        <v>64</v>
      </c>
      <c r="C21" s="413" t="s">
        <v>84</v>
      </c>
      <c r="D21" s="414" t="str">
        <f t="shared" si="0"/>
        <v/>
      </c>
      <c r="E21" s="272">
        <f t="shared" si="1"/>
        <v>0</v>
      </c>
      <c r="F21" s="273"/>
      <c r="G21" s="274"/>
      <c r="H21" s="359">
        <f t="shared" si="2"/>
        <v>0</v>
      </c>
      <c r="I21" s="273"/>
      <c r="J21" s="415"/>
      <c r="K21" s="305">
        <f t="shared" si="3"/>
        <v>0</v>
      </c>
      <c r="L21" s="273"/>
      <c r="M21" s="274"/>
    </row>
    <row r="22" spans="2:14" ht="18" customHeight="1" x14ac:dyDescent="0.3">
      <c r="B22" s="412" t="s">
        <v>65</v>
      </c>
      <c r="C22" s="413" t="s">
        <v>81</v>
      </c>
      <c r="D22" s="414" t="str">
        <f t="shared" si="0"/>
        <v/>
      </c>
      <c r="E22" s="272">
        <f t="shared" si="1"/>
        <v>0</v>
      </c>
      <c r="F22" s="273"/>
      <c r="G22" s="274"/>
      <c r="H22" s="359">
        <f t="shared" si="2"/>
        <v>0</v>
      </c>
      <c r="I22" s="273"/>
      <c r="J22" s="415"/>
      <c r="K22" s="305">
        <f t="shared" si="3"/>
        <v>0</v>
      </c>
      <c r="L22" s="273"/>
      <c r="M22" s="274"/>
    </row>
    <row r="23" spans="2:14" ht="18" customHeight="1" x14ac:dyDescent="0.3">
      <c r="B23" s="412" t="s">
        <v>66</v>
      </c>
      <c r="C23" s="413" t="s">
        <v>86</v>
      </c>
      <c r="D23" s="414" t="str">
        <f t="shared" si="0"/>
        <v/>
      </c>
      <c r="E23" s="272">
        <f t="shared" si="1"/>
        <v>0</v>
      </c>
      <c r="F23" s="273"/>
      <c r="G23" s="274"/>
      <c r="H23" s="359">
        <f t="shared" si="2"/>
        <v>0</v>
      </c>
      <c r="I23" s="273"/>
      <c r="J23" s="415"/>
      <c r="K23" s="305">
        <f t="shared" si="3"/>
        <v>0</v>
      </c>
      <c r="L23" s="273"/>
      <c r="M23" s="274"/>
    </row>
    <row r="24" spans="2:14" ht="18" customHeight="1" x14ac:dyDescent="0.3">
      <c r="B24" s="412" t="s">
        <v>67</v>
      </c>
      <c r="C24" s="413" t="s">
        <v>87</v>
      </c>
      <c r="D24" s="414" t="str">
        <f t="shared" si="0"/>
        <v/>
      </c>
      <c r="E24" s="272">
        <f t="shared" si="1"/>
        <v>0</v>
      </c>
      <c r="F24" s="273"/>
      <c r="G24" s="274"/>
      <c r="H24" s="359">
        <f t="shared" si="2"/>
        <v>0</v>
      </c>
      <c r="I24" s="273"/>
      <c r="J24" s="415"/>
      <c r="K24" s="305">
        <f t="shared" si="3"/>
        <v>0</v>
      </c>
      <c r="L24" s="273"/>
      <c r="M24" s="274"/>
    </row>
    <row r="25" spans="2:14" ht="18" customHeight="1" x14ac:dyDescent="0.3">
      <c r="B25" s="412" t="s">
        <v>68</v>
      </c>
      <c r="C25" s="413" t="s">
        <v>97</v>
      </c>
      <c r="D25" s="414" t="str">
        <f t="shared" si="0"/>
        <v/>
      </c>
      <c r="E25" s="272">
        <f t="shared" si="1"/>
        <v>0</v>
      </c>
      <c r="F25" s="273"/>
      <c r="G25" s="274"/>
      <c r="H25" s="359">
        <f t="shared" si="2"/>
        <v>0</v>
      </c>
      <c r="I25" s="273"/>
      <c r="J25" s="415"/>
      <c r="K25" s="305">
        <f t="shared" si="3"/>
        <v>0</v>
      </c>
      <c r="L25" s="273"/>
      <c r="M25" s="274"/>
    </row>
    <row r="26" spans="2:14" ht="18" customHeight="1" x14ac:dyDescent="0.3">
      <c r="B26" s="412" t="s">
        <v>69</v>
      </c>
      <c r="C26" s="413" t="s">
        <v>93</v>
      </c>
      <c r="D26" s="414" t="str">
        <f t="shared" si="0"/>
        <v/>
      </c>
      <c r="E26" s="272">
        <f t="shared" si="1"/>
        <v>0</v>
      </c>
      <c r="F26" s="273"/>
      <c r="G26" s="274"/>
      <c r="H26" s="359">
        <f t="shared" si="2"/>
        <v>0</v>
      </c>
      <c r="I26" s="273"/>
      <c r="J26" s="415"/>
      <c r="K26" s="305">
        <f t="shared" si="3"/>
        <v>0</v>
      </c>
      <c r="L26" s="273"/>
      <c r="M26" s="274"/>
    </row>
    <row r="27" spans="2:14" ht="18" customHeight="1" x14ac:dyDescent="0.3">
      <c r="B27" s="412" t="s">
        <v>70</v>
      </c>
      <c r="C27" s="413" t="s">
        <v>89</v>
      </c>
      <c r="D27" s="414" t="str">
        <f t="shared" si="0"/>
        <v/>
      </c>
      <c r="E27" s="272">
        <f t="shared" si="1"/>
        <v>0</v>
      </c>
      <c r="F27" s="273"/>
      <c r="G27" s="274"/>
      <c r="H27" s="359">
        <f t="shared" si="2"/>
        <v>0</v>
      </c>
      <c r="I27" s="273"/>
      <c r="J27" s="415"/>
      <c r="K27" s="305">
        <f t="shared" si="3"/>
        <v>0</v>
      </c>
      <c r="L27" s="273"/>
      <c r="M27" s="274"/>
    </row>
    <row r="28" spans="2:14" ht="18" customHeight="1" x14ac:dyDescent="0.3">
      <c r="B28" s="412" t="s">
        <v>71</v>
      </c>
      <c r="C28" s="413" t="s">
        <v>98</v>
      </c>
      <c r="D28" s="414" t="str">
        <f t="shared" si="0"/>
        <v/>
      </c>
      <c r="E28" s="272">
        <f t="shared" si="1"/>
        <v>0</v>
      </c>
      <c r="F28" s="273"/>
      <c r="G28" s="274"/>
      <c r="H28" s="359">
        <f t="shared" si="2"/>
        <v>0</v>
      </c>
      <c r="I28" s="273"/>
      <c r="J28" s="415"/>
      <c r="K28" s="305">
        <f t="shared" si="3"/>
        <v>0</v>
      </c>
      <c r="L28" s="273"/>
      <c r="M28" s="274"/>
    </row>
    <row r="29" spans="2:14" ht="18" customHeight="1" x14ac:dyDescent="0.3">
      <c r="B29" s="412" t="s">
        <v>72</v>
      </c>
      <c r="C29" s="413" t="s">
        <v>100</v>
      </c>
      <c r="D29" s="414" t="str">
        <f t="shared" si="0"/>
        <v/>
      </c>
      <c r="E29" s="272">
        <f t="shared" si="1"/>
        <v>0</v>
      </c>
      <c r="F29" s="273"/>
      <c r="G29" s="274"/>
      <c r="H29" s="359">
        <f t="shared" si="2"/>
        <v>0</v>
      </c>
      <c r="I29" s="273"/>
      <c r="J29" s="415"/>
      <c r="K29" s="305">
        <f t="shared" si="3"/>
        <v>0</v>
      </c>
      <c r="L29" s="273"/>
      <c r="M29" s="274"/>
    </row>
    <row r="30" spans="2:14" ht="18" customHeight="1" x14ac:dyDescent="0.3">
      <c r="B30" s="416" t="s">
        <v>73</v>
      </c>
      <c r="C30" s="417" t="s">
        <v>102</v>
      </c>
      <c r="D30" s="418" t="str">
        <f t="shared" si="0"/>
        <v/>
      </c>
      <c r="E30" s="419">
        <f t="shared" si="1"/>
        <v>0</v>
      </c>
      <c r="F30" s="420"/>
      <c r="G30" s="421"/>
      <c r="H30" s="422">
        <f t="shared" si="2"/>
        <v>0</v>
      </c>
      <c r="I30" s="420"/>
      <c r="J30" s="423"/>
      <c r="K30" s="424">
        <f t="shared" si="3"/>
        <v>0</v>
      </c>
      <c r="L30" s="420"/>
      <c r="M30" s="421"/>
    </row>
    <row r="31" spans="2:14" ht="18" customHeight="1" x14ac:dyDescent="0.3">
      <c r="B31" s="416" t="s">
        <v>74</v>
      </c>
      <c r="C31" s="417" t="s">
        <v>49</v>
      </c>
      <c r="D31" s="418" t="str">
        <f t="shared" si="0"/>
        <v/>
      </c>
      <c r="E31" s="419">
        <f t="shared" si="1"/>
        <v>0</v>
      </c>
      <c r="F31" s="420"/>
      <c r="G31" s="421"/>
      <c r="H31" s="422">
        <f t="shared" si="2"/>
        <v>0</v>
      </c>
      <c r="I31" s="420"/>
      <c r="J31" s="423"/>
      <c r="K31" s="424">
        <f t="shared" si="3"/>
        <v>0</v>
      </c>
      <c r="L31" s="420"/>
      <c r="M31" s="421"/>
    </row>
    <row r="32" spans="2:14" ht="18" customHeight="1" x14ac:dyDescent="0.3">
      <c r="B32" s="425" t="s">
        <v>75</v>
      </c>
      <c r="C32" s="426" t="s">
        <v>48</v>
      </c>
      <c r="D32" s="427" t="str">
        <f t="shared" si="0"/>
        <v/>
      </c>
      <c r="E32" s="428">
        <f t="shared" si="1"/>
        <v>0</v>
      </c>
      <c r="F32" s="429"/>
      <c r="G32" s="430"/>
      <c r="H32" s="431">
        <f t="shared" si="2"/>
        <v>0</v>
      </c>
      <c r="I32" s="429"/>
      <c r="J32" s="432"/>
      <c r="K32" s="433">
        <f t="shared" si="3"/>
        <v>0</v>
      </c>
      <c r="L32" s="429"/>
      <c r="M32" s="430"/>
    </row>
    <row r="33" spans="2:13" ht="18" customHeight="1" x14ac:dyDescent="0.3">
      <c r="B33" s="425" t="s">
        <v>76</v>
      </c>
      <c r="C33" s="426" t="s">
        <v>47</v>
      </c>
      <c r="D33" s="427" t="str">
        <f t="shared" si="0"/>
        <v/>
      </c>
      <c r="E33" s="428">
        <f t="shared" si="1"/>
        <v>0</v>
      </c>
      <c r="F33" s="429"/>
      <c r="G33" s="430"/>
      <c r="H33" s="431">
        <f t="shared" si="2"/>
        <v>0</v>
      </c>
      <c r="I33" s="429"/>
      <c r="J33" s="432"/>
      <c r="K33" s="433">
        <f t="shared" si="3"/>
        <v>0</v>
      </c>
      <c r="L33" s="429"/>
      <c r="M33" s="430"/>
    </row>
    <row r="34" spans="2:13" ht="18" customHeight="1" x14ac:dyDescent="0.3">
      <c r="B34" s="425" t="s">
        <v>77</v>
      </c>
      <c r="C34" s="426" t="s">
        <v>46</v>
      </c>
      <c r="D34" s="427" t="str">
        <f t="shared" si="0"/>
        <v/>
      </c>
      <c r="E34" s="428">
        <f t="shared" si="1"/>
        <v>0</v>
      </c>
      <c r="F34" s="429"/>
      <c r="G34" s="430"/>
      <c r="H34" s="431">
        <f t="shared" si="2"/>
        <v>0</v>
      </c>
      <c r="I34" s="429"/>
      <c r="J34" s="432"/>
      <c r="K34" s="433">
        <f t="shared" si="3"/>
        <v>0</v>
      </c>
      <c r="L34" s="429"/>
      <c r="M34" s="430"/>
    </row>
    <row r="35" spans="2:13" ht="18" customHeight="1" thickBot="1" x14ac:dyDescent="0.35">
      <c r="B35" s="434" t="s">
        <v>78</v>
      </c>
      <c r="C35" s="435" t="s">
        <v>45</v>
      </c>
      <c r="D35" s="436" t="str">
        <f t="shared" si="0"/>
        <v/>
      </c>
      <c r="E35" s="277">
        <f t="shared" si="1"/>
        <v>0</v>
      </c>
      <c r="F35" s="278"/>
      <c r="G35" s="279"/>
      <c r="H35" s="437">
        <f t="shared" si="2"/>
        <v>0</v>
      </c>
      <c r="I35" s="278"/>
      <c r="J35" s="438"/>
      <c r="K35" s="344">
        <f t="shared" si="3"/>
        <v>0</v>
      </c>
      <c r="L35" s="278"/>
      <c r="M35" s="279"/>
    </row>
    <row r="36" spans="2:13" ht="17.25" customHeight="1" thickTop="1" x14ac:dyDescent="0.3">
      <c r="C36" s="439"/>
      <c r="D36" s="440"/>
      <c r="E36" s="70"/>
      <c r="F36" s="203"/>
      <c r="G36" s="203"/>
      <c r="H36" s="70"/>
      <c r="I36" s="203"/>
      <c r="J36" s="203"/>
      <c r="K36" s="70"/>
      <c r="L36" s="203"/>
      <c r="M36" s="203"/>
    </row>
    <row r="37" spans="2:13" ht="16.8" x14ac:dyDescent="0.3">
      <c r="B37" s="35" t="s">
        <v>118</v>
      </c>
      <c r="E37" s="597"/>
      <c r="F37" s="597"/>
      <c r="G37" s="597"/>
      <c r="H37" s="597"/>
      <c r="I37" s="597"/>
      <c r="J37" s="597"/>
      <c r="K37" s="597"/>
      <c r="L37" s="597"/>
      <c r="M37" s="597"/>
    </row>
    <row r="38" spans="2:13" x14ac:dyDescent="0.3">
      <c r="B38" s="581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3"/>
    </row>
    <row r="39" spans="2:13" x14ac:dyDescent="0.3">
      <c r="B39" s="584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6"/>
    </row>
    <row r="40" spans="2:13" x14ac:dyDescent="0.3">
      <c r="B40" s="584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6"/>
    </row>
    <row r="41" spans="2:13" x14ac:dyDescent="0.3">
      <c r="B41" s="587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9"/>
    </row>
  </sheetData>
  <sheetProtection algorithmName="SHA-512" hashValue="YoWfifpJclo//fJKKLt04jgpHsZdKE39RWDeE5/JcnrgdPthGy8OgFgV4KyxQr8FfbgzkQMb5/S7DrZS5pYF2Q==" saltValue="sVKrONkCf91sgcY67AB7sg==" spinCount="100000" sheet="1" objects="1" scenarios="1"/>
  <mergeCells count="11">
    <mergeCell ref="N14:N19"/>
    <mergeCell ref="N6:N13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E7:E36">
    <cfRule type="cellIs" dxfId="54" priority="4" operator="equal">
      <formula>0</formula>
    </cfRule>
  </conditionalFormatting>
  <conditionalFormatting sqref="E6:M6 K7:K36">
    <cfRule type="cellIs" dxfId="53" priority="2" operator="equal">
      <formula>0</formula>
    </cfRule>
  </conditionalFormatting>
  <conditionalFormatting sqref="H7:H36">
    <cfRule type="cellIs" dxfId="52" priority="3" operator="equal">
      <formula>0</formula>
    </cfRule>
  </conditionalFormatting>
  <conditionalFormatting sqref="N6:N19">
    <cfRule type="notContainsBlanks" dxfId="51" priority="1">
      <formula>LEN(TRIM(N6))&gt;0</formula>
    </cfRule>
  </conditionalFormatting>
  <dataValidations count="1">
    <dataValidation type="whole" operator="greaterThanOrEqual" allowBlank="1" showInputMessage="1" showErrorMessage="1" sqref="E6:M35" xr:uid="{00000000-0002-0000-0700-000000000000}">
      <formula1>0</formula1>
    </dataValidation>
  </dataValidations>
  <printOptions horizontalCentered="1" verticalCentered="1"/>
  <pageMargins left="0.39370078740157483" right="0.39370078740157483" top="0.28000000000000003" bottom="0.31496062992125984" header="0.15748031496062992" footer="0.19685039370078741"/>
  <pageSetup scale="75" orientation="landscape" r:id="rId1"/>
  <headerFooter scaleWithDoc="0">
    <oddHeader>&amp;C&amp;G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>
    <pageSetUpPr fitToPage="1"/>
  </sheetPr>
  <dimension ref="B1:AA37"/>
  <sheetViews>
    <sheetView showGridLines="0" showRuler="0" zoomScale="90" zoomScaleNormal="90" zoomScalePageLayoutView="80" workbookViewId="0"/>
  </sheetViews>
  <sheetFormatPr baseColWidth="10" defaultColWidth="11.44140625" defaultRowHeight="13.8" x14ac:dyDescent="0.3"/>
  <cols>
    <col min="1" max="1" width="5.33203125" style="138" customWidth="1"/>
    <col min="2" max="2" width="6" style="138" hidden="1" customWidth="1"/>
    <col min="3" max="3" width="52" style="138" customWidth="1"/>
    <col min="4" max="27" width="6.6640625" style="138" customWidth="1"/>
    <col min="28" max="16384" width="11.44140625" style="138"/>
  </cols>
  <sheetData>
    <row r="1" spans="2:27" ht="18" customHeight="1" x14ac:dyDescent="0.3">
      <c r="C1" s="75" t="s">
        <v>771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U1" s="34"/>
      <c r="V1" s="34"/>
      <c r="W1" s="34"/>
    </row>
    <row r="2" spans="2:27" ht="18" thickBot="1" x14ac:dyDescent="0.35">
      <c r="C2" s="75" t="s">
        <v>784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352"/>
      <c r="S2" s="352"/>
      <c r="T2" s="352"/>
      <c r="U2" s="352"/>
      <c r="V2" s="352"/>
      <c r="W2" s="352"/>
      <c r="X2" s="352"/>
      <c r="Y2" s="352"/>
      <c r="Z2" s="352"/>
      <c r="AA2" s="352"/>
    </row>
    <row r="3" spans="2:27" ht="53.25" customHeight="1" thickTop="1" x14ac:dyDescent="0.3">
      <c r="B3" s="151">
        <v>1</v>
      </c>
      <c r="C3" s="606" t="str">
        <f>IF(AND(Portada!D22="Sí",(P6+S6+V6+Y6)=0),"En la portada se indicó que tienen Servicios de Apoyo Educativo, pero en este cuadro (Parte 2) no indica cuántos estudiantes se benefician.",(IF(AND(OR(Portada!D22="No",Portada!D22=""),(P6+S6+V6+Y6)&gt;=1),"En la portada no indicó que tienen Servicios de Apoyo Educativo, pero en la Parte (2) de este cuadro se están indicando datos.","")))</f>
        <v/>
      </c>
      <c r="D3" s="598" t="s">
        <v>741</v>
      </c>
      <c r="E3" s="599"/>
      <c r="F3" s="593" t="s">
        <v>1553</v>
      </c>
      <c r="G3" s="593"/>
      <c r="H3" s="593"/>
      <c r="I3" s="593"/>
      <c r="J3" s="593"/>
      <c r="K3" s="593"/>
      <c r="L3" s="593"/>
      <c r="M3" s="593"/>
      <c r="N3" s="593"/>
      <c r="O3" s="593"/>
      <c r="P3" s="608" t="s">
        <v>742</v>
      </c>
      <c r="Q3" s="599"/>
      <c r="R3" s="593" t="s">
        <v>1554</v>
      </c>
      <c r="S3" s="593"/>
      <c r="T3" s="593"/>
      <c r="U3" s="593"/>
      <c r="V3" s="593"/>
      <c r="W3" s="593"/>
      <c r="X3" s="593"/>
      <c r="Y3" s="593"/>
      <c r="Z3" s="593"/>
      <c r="AA3" s="593"/>
    </row>
    <row r="4" spans="2:27" ht="42.75" customHeight="1" x14ac:dyDescent="0.3">
      <c r="B4" s="151">
        <v>2</v>
      </c>
      <c r="C4" s="607"/>
      <c r="D4" s="604" t="s">
        <v>149</v>
      </c>
      <c r="E4" s="603"/>
      <c r="F4" s="603"/>
      <c r="G4" s="600" t="s">
        <v>150</v>
      </c>
      <c r="H4" s="601"/>
      <c r="I4" s="602"/>
      <c r="J4" s="603" t="s">
        <v>1548</v>
      </c>
      <c r="K4" s="603"/>
      <c r="L4" s="603"/>
      <c r="M4" s="600" t="s">
        <v>1549</v>
      </c>
      <c r="N4" s="601"/>
      <c r="O4" s="601"/>
      <c r="P4" s="604" t="s">
        <v>149</v>
      </c>
      <c r="Q4" s="603"/>
      <c r="R4" s="603"/>
      <c r="S4" s="600" t="s">
        <v>150</v>
      </c>
      <c r="T4" s="601"/>
      <c r="U4" s="601"/>
      <c r="V4" s="600" t="s">
        <v>1548</v>
      </c>
      <c r="W4" s="601"/>
      <c r="X4" s="602"/>
      <c r="Y4" s="603" t="s">
        <v>1549</v>
      </c>
      <c r="Z4" s="603"/>
      <c r="AA4" s="603"/>
    </row>
    <row r="5" spans="2:27" ht="28.5" customHeight="1" thickBot="1" x14ac:dyDescent="0.3">
      <c r="B5" s="151">
        <v>3</v>
      </c>
      <c r="C5" s="287" t="s">
        <v>781</v>
      </c>
      <c r="D5" s="288" t="s">
        <v>0</v>
      </c>
      <c r="E5" s="289" t="s">
        <v>13</v>
      </c>
      <c r="F5" s="290" t="s">
        <v>12</v>
      </c>
      <c r="G5" s="291" t="s">
        <v>0</v>
      </c>
      <c r="H5" s="289" t="s">
        <v>13</v>
      </c>
      <c r="I5" s="292" t="s">
        <v>12</v>
      </c>
      <c r="J5" s="290" t="s">
        <v>0</v>
      </c>
      <c r="K5" s="289" t="s">
        <v>13</v>
      </c>
      <c r="L5" s="290" t="s">
        <v>12</v>
      </c>
      <c r="M5" s="291" t="s">
        <v>0</v>
      </c>
      <c r="N5" s="289" t="s">
        <v>13</v>
      </c>
      <c r="O5" s="290" t="s">
        <v>12</v>
      </c>
      <c r="P5" s="353" t="s">
        <v>0</v>
      </c>
      <c r="Q5" s="289" t="s">
        <v>13</v>
      </c>
      <c r="R5" s="290" t="s">
        <v>12</v>
      </c>
      <c r="S5" s="291" t="s">
        <v>0</v>
      </c>
      <c r="T5" s="289" t="s">
        <v>13</v>
      </c>
      <c r="U5" s="290" t="s">
        <v>12</v>
      </c>
      <c r="V5" s="291" t="s">
        <v>0</v>
      </c>
      <c r="W5" s="289" t="s">
        <v>13</v>
      </c>
      <c r="X5" s="292" t="s">
        <v>12</v>
      </c>
      <c r="Y5" s="290" t="s">
        <v>0</v>
      </c>
      <c r="Z5" s="289" t="s">
        <v>13</v>
      </c>
      <c r="AA5" s="290" t="s">
        <v>12</v>
      </c>
    </row>
    <row r="6" spans="2:27" ht="26.25" customHeight="1" thickTop="1" thickBot="1" x14ac:dyDescent="0.35">
      <c r="B6" s="151">
        <v>4</v>
      </c>
      <c r="C6" s="293" t="s">
        <v>1241</v>
      </c>
      <c r="D6" s="264">
        <f>+E6+F6</f>
        <v>0</v>
      </c>
      <c r="E6" s="265">
        <f>+E7+E8+E9+E10+E11+E12+E13+E17+E21+E22+E23+E24+E25+E26+E27</f>
        <v>0</v>
      </c>
      <c r="F6" s="266">
        <f>+F7+F8+F9+F10+F11+F12+F13+F17+F21+F22+F23+F24+F25+F26+F27</f>
        <v>0</v>
      </c>
      <c r="G6" s="294">
        <f>+H6+I6</f>
        <v>0</v>
      </c>
      <c r="H6" s="265">
        <f>+H7+H8+H9+H10+H11+H12+H13+H17+H21+H22+H23+H24+H25+H26+H27</f>
        <v>0</v>
      </c>
      <c r="I6" s="295">
        <f>+I7+I8+I9+I10+I11+I12+I13+I17+I21+I22+I23+I24+I25+I26+I27</f>
        <v>0</v>
      </c>
      <c r="J6" s="266">
        <f>+K6+L6</f>
        <v>0</v>
      </c>
      <c r="K6" s="265">
        <f>+K7+K8+K9+K10+K11+K12+K13+K17+K21+K22+K23+K24+K25+K26+K27</f>
        <v>0</v>
      </c>
      <c r="L6" s="266">
        <f>+L7+L8+L9+L10+L11+L12+L13+L17+L21+L22+L23+L24+L25+L26+L27</f>
        <v>0</v>
      </c>
      <c r="M6" s="294">
        <f>+N6+O6</f>
        <v>0</v>
      </c>
      <c r="N6" s="265">
        <f>+N7+N8+N9+N10+N11+N12+N13+N17+N21+N22+N23+N24+N25+N26+N27</f>
        <v>0</v>
      </c>
      <c r="O6" s="266">
        <f>+O7+O8+O9+O10+O11+O12+O13+O17+O21+O22+O23+O24+O25+O26+O27</f>
        <v>0</v>
      </c>
      <c r="P6" s="354">
        <f>+Q6+R6</f>
        <v>0</v>
      </c>
      <c r="Q6" s="265">
        <f>+Q7+Q8+Q9+Q10+Q11+Q12+Q13+Q17+Q21+Q22+Q23+Q24+Q25+Q26+Q27</f>
        <v>0</v>
      </c>
      <c r="R6" s="266">
        <f>+R7+R8+R9+R10+R11+R12+R13+R17+R21+R22+R23+R24+R25+R26+R27</f>
        <v>0</v>
      </c>
      <c r="S6" s="294">
        <f>+T6+U6</f>
        <v>0</v>
      </c>
      <c r="T6" s="265">
        <f>+T7+T8+T9+T10+T11+T12+T13+T17+T21+T22+T23+T24+T25+T26+T27</f>
        <v>0</v>
      </c>
      <c r="U6" s="266">
        <f>+U7+U8+U9+U10+U11+U12+U13+U17+U21+U22+U23+U24+U25+U26+U27</f>
        <v>0</v>
      </c>
      <c r="V6" s="294">
        <f>+W6+X6</f>
        <v>0</v>
      </c>
      <c r="W6" s="265">
        <f>+W7+W8+W9+W10+W11+W12+W13+W17+W21+W22+W23+W24+W25+W26+W27</f>
        <v>0</v>
      </c>
      <c r="X6" s="295">
        <f>+X7+X8+X9+X10+X11+X12+X13+X17+X21+X22+X23+X24+X25+X26+X27</f>
        <v>0</v>
      </c>
      <c r="Y6" s="266">
        <f>+Z6+AA6</f>
        <v>0</v>
      </c>
      <c r="Z6" s="265">
        <f>+Z7+Z8+Z9+Z10+Z11+Z12+Z13+Z17+Z21+Z22+Z23+Z24+Z25+Z26+Z27</f>
        <v>0</v>
      </c>
      <c r="AA6" s="266">
        <f>+AA7+AA8+AA9+AA10+AA11+AA12+AA13+AA17+AA21+AA22+AA23+AA24+AA25+AA26+AA27</f>
        <v>0</v>
      </c>
    </row>
    <row r="7" spans="2:27" ht="23.25" customHeight="1" x14ac:dyDescent="0.3">
      <c r="B7" s="151">
        <v>5</v>
      </c>
      <c r="C7" s="296" t="s">
        <v>154</v>
      </c>
      <c r="D7" s="297">
        <f>+E7+F7</f>
        <v>0</v>
      </c>
      <c r="E7" s="298"/>
      <c r="F7" s="355"/>
      <c r="G7" s="299">
        <f>+H7+I7</f>
        <v>0</v>
      </c>
      <c r="H7" s="298"/>
      <c r="I7" s="356"/>
      <c r="J7" s="301">
        <f>+K7+L7</f>
        <v>0</v>
      </c>
      <c r="K7" s="298"/>
      <c r="L7" s="355"/>
      <c r="M7" s="299">
        <f>+N7+O7</f>
        <v>0</v>
      </c>
      <c r="N7" s="298"/>
      <c r="O7" s="355"/>
      <c r="P7" s="357">
        <f>+Q7+R7</f>
        <v>0</v>
      </c>
      <c r="Q7" s="298"/>
      <c r="R7" s="355"/>
      <c r="S7" s="299">
        <f>+T7+U7</f>
        <v>0</v>
      </c>
      <c r="T7" s="298"/>
      <c r="U7" s="355"/>
      <c r="V7" s="299">
        <f>+W7+X7</f>
        <v>0</v>
      </c>
      <c r="W7" s="298"/>
      <c r="X7" s="356"/>
      <c r="Y7" s="301">
        <f>+Z7+AA7</f>
        <v>0</v>
      </c>
      <c r="Z7" s="298"/>
      <c r="AA7" s="355"/>
    </row>
    <row r="8" spans="2:27" ht="23.25" customHeight="1" x14ac:dyDescent="0.3">
      <c r="B8" s="151">
        <v>6</v>
      </c>
      <c r="C8" s="296" t="s">
        <v>155</v>
      </c>
      <c r="D8" s="272">
        <f t="shared" ref="D8:D10" si="0">+E8+F8</f>
        <v>0</v>
      </c>
      <c r="E8" s="273"/>
      <c r="F8" s="274"/>
      <c r="G8" s="303">
        <f t="shared" ref="G8:G10" si="1">+H8+I8</f>
        <v>0</v>
      </c>
      <c r="H8" s="273"/>
      <c r="I8" s="358"/>
      <c r="J8" s="305">
        <f t="shared" ref="J8:J10" si="2">+K8+L8</f>
        <v>0</v>
      </c>
      <c r="K8" s="273"/>
      <c r="L8" s="274"/>
      <c r="M8" s="303">
        <f t="shared" ref="M8:M10" si="3">+N8+O8</f>
        <v>0</v>
      </c>
      <c r="N8" s="273"/>
      <c r="O8" s="274"/>
      <c r="P8" s="359">
        <f t="shared" ref="P8:P10" si="4">+Q8+R8</f>
        <v>0</v>
      </c>
      <c r="Q8" s="273"/>
      <c r="R8" s="274"/>
      <c r="S8" s="303">
        <f t="shared" ref="S8:S10" si="5">+T8+U8</f>
        <v>0</v>
      </c>
      <c r="T8" s="273"/>
      <c r="U8" s="274"/>
      <c r="V8" s="303">
        <f t="shared" ref="V8:V10" si="6">+W8+X8</f>
        <v>0</v>
      </c>
      <c r="W8" s="273"/>
      <c r="X8" s="358"/>
      <c r="Y8" s="305">
        <f t="shared" ref="Y8:Y10" si="7">+Z8+AA8</f>
        <v>0</v>
      </c>
      <c r="Z8" s="273"/>
      <c r="AA8" s="274"/>
    </row>
    <row r="9" spans="2:27" ht="23.25" customHeight="1" x14ac:dyDescent="0.3">
      <c r="B9" s="151">
        <v>7</v>
      </c>
      <c r="C9" s="296" t="s">
        <v>157</v>
      </c>
      <c r="D9" s="272">
        <f t="shared" ref="D9" si="8">+E9+F9</f>
        <v>0</v>
      </c>
      <c r="E9" s="273"/>
      <c r="F9" s="274"/>
      <c r="G9" s="303">
        <f t="shared" ref="G9" si="9">+H9+I9</f>
        <v>0</v>
      </c>
      <c r="H9" s="273"/>
      <c r="I9" s="358"/>
      <c r="J9" s="305">
        <f t="shared" ref="J9" si="10">+K9+L9</f>
        <v>0</v>
      </c>
      <c r="K9" s="273"/>
      <c r="L9" s="274"/>
      <c r="M9" s="303">
        <f t="shared" ref="M9" si="11">+N9+O9</f>
        <v>0</v>
      </c>
      <c r="N9" s="273"/>
      <c r="O9" s="274"/>
      <c r="P9" s="359">
        <f t="shared" ref="P9" si="12">+Q9+R9</f>
        <v>0</v>
      </c>
      <c r="Q9" s="273"/>
      <c r="R9" s="274"/>
      <c r="S9" s="303">
        <f t="shared" ref="S9" si="13">+T9+U9</f>
        <v>0</v>
      </c>
      <c r="T9" s="273"/>
      <c r="U9" s="274"/>
      <c r="V9" s="303">
        <f t="shared" ref="V9" si="14">+W9+X9</f>
        <v>0</v>
      </c>
      <c r="W9" s="273"/>
      <c r="X9" s="358"/>
      <c r="Y9" s="305">
        <f t="shared" ref="Y9" si="15">+Z9+AA9</f>
        <v>0</v>
      </c>
      <c r="Z9" s="273"/>
      <c r="AA9" s="274"/>
    </row>
    <row r="10" spans="2:27" ht="23.25" customHeight="1" x14ac:dyDescent="0.3">
      <c r="B10" s="151">
        <v>8</v>
      </c>
      <c r="C10" s="296" t="s">
        <v>158</v>
      </c>
      <c r="D10" s="272">
        <f t="shared" si="0"/>
        <v>0</v>
      </c>
      <c r="E10" s="273"/>
      <c r="F10" s="274"/>
      <c r="G10" s="303">
        <f t="shared" si="1"/>
        <v>0</v>
      </c>
      <c r="H10" s="273"/>
      <c r="I10" s="358"/>
      <c r="J10" s="305">
        <f t="shared" si="2"/>
        <v>0</v>
      </c>
      <c r="K10" s="273"/>
      <c r="L10" s="274"/>
      <c r="M10" s="303">
        <f t="shared" si="3"/>
        <v>0</v>
      </c>
      <c r="N10" s="273"/>
      <c r="O10" s="274"/>
      <c r="P10" s="359">
        <f t="shared" si="4"/>
        <v>0</v>
      </c>
      <c r="Q10" s="273"/>
      <c r="R10" s="274"/>
      <c r="S10" s="303">
        <f t="shared" si="5"/>
        <v>0</v>
      </c>
      <c r="T10" s="273"/>
      <c r="U10" s="274"/>
      <c r="V10" s="303">
        <f t="shared" si="6"/>
        <v>0</v>
      </c>
      <c r="W10" s="273"/>
      <c r="X10" s="358"/>
      <c r="Y10" s="305">
        <f t="shared" si="7"/>
        <v>0</v>
      </c>
      <c r="Z10" s="273"/>
      <c r="AA10" s="274"/>
    </row>
    <row r="11" spans="2:27" ht="23.25" customHeight="1" x14ac:dyDescent="0.3">
      <c r="B11" s="151">
        <v>9</v>
      </c>
      <c r="C11" s="296" t="s">
        <v>1550</v>
      </c>
      <c r="D11" s="272">
        <f t="shared" ref="D11:D23" si="16">+E11+F11</f>
        <v>0</v>
      </c>
      <c r="E11" s="273"/>
      <c r="F11" s="274"/>
      <c r="G11" s="303">
        <f t="shared" ref="G11:G23" si="17">+H11+I11</f>
        <v>0</v>
      </c>
      <c r="H11" s="273"/>
      <c r="I11" s="358"/>
      <c r="J11" s="305">
        <f t="shared" ref="J11:J23" si="18">+K11+L11</f>
        <v>0</v>
      </c>
      <c r="K11" s="273"/>
      <c r="L11" s="274"/>
      <c r="M11" s="303">
        <f t="shared" ref="M11:M23" si="19">+N11+O11</f>
        <v>0</v>
      </c>
      <c r="N11" s="273"/>
      <c r="O11" s="274"/>
      <c r="P11" s="359">
        <f t="shared" ref="P11:P23" si="20">+Q11+R11</f>
        <v>0</v>
      </c>
      <c r="Q11" s="273"/>
      <c r="R11" s="274"/>
      <c r="S11" s="303">
        <f t="shared" ref="S11:S23" si="21">+T11+U11</f>
        <v>0</v>
      </c>
      <c r="T11" s="273"/>
      <c r="U11" s="274"/>
      <c r="V11" s="303">
        <f t="shared" ref="V11:V23" si="22">+W11+X11</f>
        <v>0</v>
      </c>
      <c r="W11" s="273"/>
      <c r="X11" s="358"/>
      <c r="Y11" s="305">
        <f t="shared" ref="Y11:Y23" si="23">+Z11+AA11</f>
        <v>0</v>
      </c>
      <c r="Z11" s="273"/>
      <c r="AA11" s="274"/>
    </row>
    <row r="12" spans="2:27" ht="23.25" customHeight="1" x14ac:dyDescent="0.3">
      <c r="B12" s="151">
        <v>10</v>
      </c>
      <c r="C12" s="296" t="s">
        <v>767</v>
      </c>
      <c r="D12" s="272">
        <f t="shared" si="16"/>
        <v>0</v>
      </c>
      <c r="E12" s="273"/>
      <c r="F12" s="274"/>
      <c r="G12" s="303">
        <f t="shared" si="17"/>
        <v>0</v>
      </c>
      <c r="H12" s="273"/>
      <c r="I12" s="358"/>
      <c r="J12" s="305">
        <f t="shared" si="18"/>
        <v>0</v>
      </c>
      <c r="K12" s="273"/>
      <c r="L12" s="274"/>
      <c r="M12" s="303">
        <f t="shared" si="19"/>
        <v>0</v>
      </c>
      <c r="N12" s="273"/>
      <c r="O12" s="274"/>
      <c r="P12" s="359">
        <f t="shared" si="20"/>
        <v>0</v>
      </c>
      <c r="Q12" s="273"/>
      <c r="R12" s="274"/>
      <c r="S12" s="303">
        <f t="shared" si="21"/>
        <v>0</v>
      </c>
      <c r="T12" s="273"/>
      <c r="U12" s="274"/>
      <c r="V12" s="303">
        <f t="shared" si="22"/>
        <v>0</v>
      </c>
      <c r="W12" s="273"/>
      <c r="X12" s="358"/>
      <c r="Y12" s="305">
        <f t="shared" si="23"/>
        <v>0</v>
      </c>
      <c r="Z12" s="273"/>
      <c r="AA12" s="274"/>
    </row>
    <row r="13" spans="2:27" ht="23.25" customHeight="1" x14ac:dyDescent="0.3">
      <c r="B13" s="151">
        <v>11</v>
      </c>
      <c r="C13" s="306" t="s">
        <v>159</v>
      </c>
      <c r="D13" s="307">
        <f t="shared" ref="D13:D16" si="24">+E13+F13</f>
        <v>0</v>
      </c>
      <c r="E13" s="360">
        <f>SUM(E14:E16)</f>
        <v>0</v>
      </c>
      <c r="F13" s="361">
        <f>SUM(F14:F16)</f>
        <v>0</v>
      </c>
      <c r="G13" s="362">
        <f t="shared" si="17"/>
        <v>0</v>
      </c>
      <c r="H13" s="360">
        <f>SUM(H14:H16)</f>
        <v>0</v>
      </c>
      <c r="I13" s="363">
        <f>SUM(I14:I16)</f>
        <v>0</v>
      </c>
      <c r="J13" s="361">
        <f t="shared" si="18"/>
        <v>0</v>
      </c>
      <c r="K13" s="360">
        <f>SUM(K14:K16)</f>
        <v>0</v>
      </c>
      <c r="L13" s="361">
        <f>SUM(L14:L16)</f>
        <v>0</v>
      </c>
      <c r="M13" s="362">
        <f t="shared" si="19"/>
        <v>0</v>
      </c>
      <c r="N13" s="360">
        <f>SUM(N14:N16)</f>
        <v>0</v>
      </c>
      <c r="O13" s="361">
        <f>SUM(O14:O16)</f>
        <v>0</v>
      </c>
      <c r="P13" s="364">
        <f t="shared" si="20"/>
        <v>0</v>
      </c>
      <c r="Q13" s="360">
        <f>SUM(Q14:Q16)</f>
        <v>0</v>
      </c>
      <c r="R13" s="361">
        <f>SUM(R14:R16)</f>
        <v>0</v>
      </c>
      <c r="S13" s="362">
        <f t="shared" si="21"/>
        <v>0</v>
      </c>
      <c r="T13" s="360">
        <f>SUM(T14:T16)</f>
        <v>0</v>
      </c>
      <c r="U13" s="361">
        <f>SUM(U14:U16)</f>
        <v>0</v>
      </c>
      <c r="V13" s="362">
        <f t="shared" si="22"/>
        <v>0</v>
      </c>
      <c r="W13" s="360">
        <f>SUM(W14:W16)</f>
        <v>0</v>
      </c>
      <c r="X13" s="363">
        <f>SUM(X14:X16)</f>
        <v>0</v>
      </c>
      <c r="Y13" s="361">
        <f t="shared" si="23"/>
        <v>0</v>
      </c>
      <c r="Z13" s="360">
        <f>SUM(Z14:Z16)</f>
        <v>0</v>
      </c>
      <c r="AA13" s="361">
        <f>SUM(AA14:AA16)</f>
        <v>0</v>
      </c>
    </row>
    <row r="14" spans="2:27" ht="23.25" customHeight="1" x14ac:dyDescent="0.3">
      <c r="B14" s="151">
        <v>12</v>
      </c>
      <c r="C14" s="313" t="s">
        <v>768</v>
      </c>
      <c r="D14" s="314">
        <f t="shared" si="24"/>
        <v>0</v>
      </c>
      <c r="E14" s="172"/>
      <c r="F14" s="224"/>
      <c r="G14" s="315">
        <f t="shared" ref="G14:G17" si="25">+H14+I14</f>
        <v>0</v>
      </c>
      <c r="H14" s="172"/>
      <c r="I14" s="365"/>
      <c r="J14" s="223">
        <f t="shared" ref="J14:J17" si="26">+K14+L14</f>
        <v>0</v>
      </c>
      <c r="K14" s="172"/>
      <c r="L14" s="224"/>
      <c r="M14" s="315">
        <f t="shared" ref="M14:M17" si="27">+N14+O14</f>
        <v>0</v>
      </c>
      <c r="N14" s="172"/>
      <c r="O14" s="224"/>
      <c r="P14" s="366">
        <f t="shared" ref="P14:P17" si="28">+Q14+R14</f>
        <v>0</v>
      </c>
      <c r="Q14" s="172"/>
      <c r="R14" s="224"/>
      <c r="S14" s="315">
        <f t="shared" ref="S14:S17" si="29">+T14+U14</f>
        <v>0</v>
      </c>
      <c r="T14" s="172"/>
      <c r="U14" s="224"/>
      <c r="V14" s="315">
        <f t="shared" ref="V14:V17" si="30">+W14+X14</f>
        <v>0</v>
      </c>
      <c r="W14" s="172"/>
      <c r="X14" s="365"/>
      <c r="Y14" s="223">
        <f t="shared" ref="Y14:Y17" si="31">+Z14+AA14</f>
        <v>0</v>
      </c>
      <c r="Z14" s="172"/>
      <c r="AA14" s="224"/>
    </row>
    <row r="15" spans="2:27" ht="23.25" customHeight="1" x14ac:dyDescent="0.3">
      <c r="B15" s="151">
        <v>13</v>
      </c>
      <c r="C15" s="317" t="s">
        <v>769</v>
      </c>
      <c r="D15" s="314">
        <f t="shared" si="24"/>
        <v>0</v>
      </c>
      <c r="E15" s="172"/>
      <c r="F15" s="224"/>
      <c r="G15" s="315">
        <f t="shared" si="25"/>
        <v>0</v>
      </c>
      <c r="H15" s="172"/>
      <c r="I15" s="365"/>
      <c r="J15" s="223">
        <f t="shared" si="26"/>
        <v>0</v>
      </c>
      <c r="K15" s="172"/>
      <c r="L15" s="224"/>
      <c r="M15" s="315">
        <f t="shared" si="27"/>
        <v>0</v>
      </c>
      <c r="N15" s="172"/>
      <c r="O15" s="224"/>
      <c r="P15" s="366">
        <f t="shared" si="28"/>
        <v>0</v>
      </c>
      <c r="Q15" s="172"/>
      <c r="R15" s="224"/>
      <c r="S15" s="315">
        <f t="shared" si="29"/>
        <v>0</v>
      </c>
      <c r="T15" s="172"/>
      <c r="U15" s="224"/>
      <c r="V15" s="315">
        <f t="shared" si="30"/>
        <v>0</v>
      </c>
      <c r="W15" s="172"/>
      <c r="X15" s="365"/>
      <c r="Y15" s="223">
        <f t="shared" si="31"/>
        <v>0</v>
      </c>
      <c r="Z15" s="172"/>
      <c r="AA15" s="224"/>
    </row>
    <row r="16" spans="2:27" ht="28.8" customHeight="1" x14ac:dyDescent="0.3">
      <c r="B16" s="151">
        <v>14</v>
      </c>
      <c r="C16" s="318" t="s">
        <v>770</v>
      </c>
      <c r="D16" s="319">
        <f t="shared" si="24"/>
        <v>0</v>
      </c>
      <c r="E16" s="367"/>
      <c r="F16" s="368"/>
      <c r="G16" s="320">
        <f t="shared" si="25"/>
        <v>0</v>
      </c>
      <c r="H16" s="367"/>
      <c r="I16" s="369"/>
      <c r="J16" s="322">
        <f t="shared" si="26"/>
        <v>0</v>
      </c>
      <c r="K16" s="367"/>
      <c r="L16" s="368"/>
      <c r="M16" s="320">
        <f t="shared" si="27"/>
        <v>0</v>
      </c>
      <c r="N16" s="367"/>
      <c r="O16" s="368"/>
      <c r="P16" s="370">
        <f t="shared" si="28"/>
        <v>0</v>
      </c>
      <c r="Q16" s="367"/>
      <c r="R16" s="368"/>
      <c r="S16" s="320">
        <f t="shared" si="29"/>
        <v>0</v>
      </c>
      <c r="T16" s="367"/>
      <c r="U16" s="368"/>
      <c r="V16" s="320">
        <f t="shared" si="30"/>
        <v>0</v>
      </c>
      <c r="W16" s="367"/>
      <c r="X16" s="369"/>
      <c r="Y16" s="322">
        <f t="shared" si="31"/>
        <v>0</v>
      </c>
      <c r="Z16" s="367"/>
      <c r="AA16" s="368"/>
    </row>
    <row r="17" spans="2:27" ht="23.25" customHeight="1" x14ac:dyDescent="0.3">
      <c r="B17" s="151">
        <v>15</v>
      </c>
      <c r="C17" s="324" t="s">
        <v>787</v>
      </c>
      <c r="D17" s="325">
        <f t="shared" ref="D17" si="32">+E17+F17</f>
        <v>0</v>
      </c>
      <c r="E17" s="371">
        <f>SUM(E18:E20)</f>
        <v>0</v>
      </c>
      <c r="F17" s="372">
        <f>SUM(F18:F20)</f>
        <v>0</v>
      </c>
      <c r="G17" s="373">
        <f t="shared" si="25"/>
        <v>0</v>
      </c>
      <c r="H17" s="371">
        <f>SUM(H18:H20)</f>
        <v>0</v>
      </c>
      <c r="I17" s="374">
        <f>SUM(I18:I20)</f>
        <v>0</v>
      </c>
      <c r="J17" s="372">
        <f t="shared" si="26"/>
        <v>0</v>
      </c>
      <c r="K17" s="371">
        <f>SUM(K18:K20)</f>
        <v>0</v>
      </c>
      <c r="L17" s="372">
        <f>SUM(L18:L20)</f>
        <v>0</v>
      </c>
      <c r="M17" s="373">
        <f t="shared" si="27"/>
        <v>0</v>
      </c>
      <c r="N17" s="371">
        <f>SUM(N18:N20)</f>
        <v>0</v>
      </c>
      <c r="O17" s="372">
        <f>SUM(O18:O20)</f>
        <v>0</v>
      </c>
      <c r="P17" s="375">
        <f t="shared" si="28"/>
        <v>0</v>
      </c>
      <c r="Q17" s="371">
        <f>SUM(Q18:Q20)</f>
        <v>0</v>
      </c>
      <c r="R17" s="372">
        <f>SUM(R18:R20)</f>
        <v>0</v>
      </c>
      <c r="S17" s="373">
        <f t="shared" si="29"/>
        <v>0</v>
      </c>
      <c r="T17" s="371">
        <f>SUM(T18:T20)</f>
        <v>0</v>
      </c>
      <c r="U17" s="372">
        <f>SUM(U18:U20)</f>
        <v>0</v>
      </c>
      <c r="V17" s="373">
        <f t="shared" si="30"/>
        <v>0</v>
      </c>
      <c r="W17" s="371">
        <f>SUM(W18:W20)</f>
        <v>0</v>
      </c>
      <c r="X17" s="374">
        <f>SUM(X18:X20)</f>
        <v>0</v>
      </c>
      <c r="Y17" s="372">
        <f t="shared" si="31"/>
        <v>0</v>
      </c>
      <c r="Z17" s="371">
        <f>SUM(Z18:Z20)</f>
        <v>0</v>
      </c>
      <c r="AA17" s="372">
        <f>SUM(AA18:AA20)</f>
        <v>0</v>
      </c>
    </row>
    <row r="18" spans="2:27" ht="23.25" customHeight="1" x14ac:dyDescent="0.3">
      <c r="B18" s="151">
        <v>16</v>
      </c>
      <c r="C18" s="313" t="s">
        <v>768</v>
      </c>
      <c r="D18" s="314">
        <f t="shared" ref="D18" si="33">+E18+F18</f>
        <v>0</v>
      </c>
      <c r="E18" s="172"/>
      <c r="F18" s="224"/>
      <c r="G18" s="315">
        <f t="shared" ref="G18" si="34">+H18+I18</f>
        <v>0</v>
      </c>
      <c r="H18" s="172"/>
      <c r="I18" s="365"/>
      <c r="J18" s="223">
        <f t="shared" ref="J18" si="35">+K18+L18</f>
        <v>0</v>
      </c>
      <c r="K18" s="172"/>
      <c r="L18" s="224"/>
      <c r="M18" s="315">
        <f t="shared" ref="M18" si="36">+N18+O18</f>
        <v>0</v>
      </c>
      <c r="N18" s="172"/>
      <c r="O18" s="224"/>
      <c r="P18" s="366">
        <f t="shared" ref="P18" si="37">+Q18+R18</f>
        <v>0</v>
      </c>
      <c r="Q18" s="172"/>
      <c r="R18" s="224"/>
      <c r="S18" s="315">
        <f t="shared" ref="S18" si="38">+T18+U18</f>
        <v>0</v>
      </c>
      <c r="T18" s="172"/>
      <c r="U18" s="224"/>
      <c r="V18" s="315">
        <f t="shared" ref="V18" si="39">+W18+X18</f>
        <v>0</v>
      </c>
      <c r="W18" s="172"/>
      <c r="X18" s="365"/>
      <c r="Y18" s="223">
        <f t="shared" ref="Y18" si="40">+Z18+AA18</f>
        <v>0</v>
      </c>
      <c r="Z18" s="172"/>
      <c r="AA18" s="224"/>
    </row>
    <row r="19" spans="2:27" ht="23.25" customHeight="1" x14ac:dyDescent="0.3">
      <c r="B19" s="151">
        <v>17</v>
      </c>
      <c r="C19" s="317" t="s">
        <v>769</v>
      </c>
      <c r="D19" s="314">
        <f t="shared" si="16"/>
        <v>0</v>
      </c>
      <c r="E19" s="172"/>
      <c r="F19" s="224"/>
      <c r="G19" s="315">
        <f t="shared" si="17"/>
        <v>0</v>
      </c>
      <c r="H19" s="172"/>
      <c r="I19" s="365"/>
      <c r="J19" s="223">
        <f t="shared" si="18"/>
        <v>0</v>
      </c>
      <c r="K19" s="172"/>
      <c r="L19" s="224"/>
      <c r="M19" s="315">
        <f t="shared" si="19"/>
        <v>0</v>
      </c>
      <c r="N19" s="172"/>
      <c r="O19" s="224"/>
      <c r="P19" s="366">
        <f t="shared" si="20"/>
        <v>0</v>
      </c>
      <c r="Q19" s="172"/>
      <c r="R19" s="224"/>
      <c r="S19" s="315">
        <f t="shared" si="21"/>
        <v>0</v>
      </c>
      <c r="T19" s="172"/>
      <c r="U19" s="224"/>
      <c r="V19" s="315">
        <f t="shared" si="22"/>
        <v>0</v>
      </c>
      <c r="W19" s="172"/>
      <c r="X19" s="365"/>
      <c r="Y19" s="223">
        <f t="shared" si="23"/>
        <v>0</v>
      </c>
      <c r="Z19" s="172"/>
      <c r="AA19" s="224"/>
    </row>
    <row r="20" spans="2:27" ht="27.6" customHeight="1" x14ac:dyDescent="0.3">
      <c r="B20" s="151">
        <v>18</v>
      </c>
      <c r="C20" s="318" t="s">
        <v>770</v>
      </c>
      <c r="D20" s="52">
        <f t="shared" si="16"/>
        <v>0</v>
      </c>
      <c r="E20" s="193"/>
      <c r="F20" s="269"/>
      <c r="G20" s="326">
        <f t="shared" si="17"/>
        <v>0</v>
      </c>
      <c r="H20" s="193"/>
      <c r="I20" s="376"/>
      <c r="J20" s="70">
        <f t="shared" si="18"/>
        <v>0</v>
      </c>
      <c r="K20" s="193"/>
      <c r="L20" s="269"/>
      <c r="M20" s="326">
        <f t="shared" si="19"/>
        <v>0</v>
      </c>
      <c r="N20" s="193"/>
      <c r="O20" s="269"/>
      <c r="P20" s="377">
        <f t="shared" si="20"/>
        <v>0</v>
      </c>
      <c r="Q20" s="193"/>
      <c r="R20" s="269"/>
      <c r="S20" s="326">
        <f t="shared" si="21"/>
        <v>0</v>
      </c>
      <c r="T20" s="193"/>
      <c r="U20" s="269"/>
      <c r="V20" s="326">
        <f t="shared" si="22"/>
        <v>0</v>
      </c>
      <c r="W20" s="193"/>
      <c r="X20" s="376"/>
      <c r="Y20" s="70">
        <f t="shared" si="23"/>
        <v>0</v>
      </c>
      <c r="Z20" s="193"/>
      <c r="AA20" s="269"/>
    </row>
    <row r="21" spans="2:27" ht="23.25" customHeight="1" x14ac:dyDescent="0.3">
      <c r="B21" s="151">
        <v>19</v>
      </c>
      <c r="C21" s="296" t="s">
        <v>160</v>
      </c>
      <c r="D21" s="272">
        <f t="shared" ref="D21" si="41">+E21+F21</f>
        <v>0</v>
      </c>
      <c r="E21" s="273"/>
      <c r="F21" s="274"/>
      <c r="G21" s="303">
        <f t="shared" ref="G21" si="42">+H21+I21</f>
        <v>0</v>
      </c>
      <c r="H21" s="273"/>
      <c r="I21" s="358"/>
      <c r="J21" s="305">
        <f t="shared" ref="J21" si="43">+K21+L21</f>
        <v>0</v>
      </c>
      <c r="K21" s="273"/>
      <c r="L21" s="274"/>
      <c r="M21" s="303">
        <f t="shared" ref="M21" si="44">+N21+O21</f>
        <v>0</v>
      </c>
      <c r="N21" s="273"/>
      <c r="O21" s="274"/>
      <c r="P21" s="359">
        <f t="shared" ref="P21" si="45">+Q21+R21</f>
        <v>0</v>
      </c>
      <c r="Q21" s="273"/>
      <c r="R21" s="274"/>
      <c r="S21" s="303">
        <f t="shared" ref="S21" si="46">+T21+U21</f>
        <v>0</v>
      </c>
      <c r="T21" s="273"/>
      <c r="U21" s="274"/>
      <c r="V21" s="303">
        <f t="shared" ref="V21" si="47">+W21+X21</f>
        <v>0</v>
      </c>
      <c r="W21" s="273"/>
      <c r="X21" s="358"/>
      <c r="Y21" s="305">
        <f t="shared" ref="Y21" si="48">+Z21+AA21</f>
        <v>0</v>
      </c>
      <c r="Z21" s="273"/>
      <c r="AA21" s="274"/>
    </row>
    <row r="22" spans="2:27" ht="23.25" customHeight="1" thickBot="1" x14ac:dyDescent="0.35">
      <c r="B22" s="151">
        <v>20</v>
      </c>
      <c r="C22" s="296" t="s">
        <v>796</v>
      </c>
      <c r="D22" s="272">
        <f t="shared" si="16"/>
        <v>0</v>
      </c>
      <c r="E22" s="273"/>
      <c r="F22" s="274"/>
      <c r="G22" s="303">
        <f t="shared" si="17"/>
        <v>0</v>
      </c>
      <c r="H22" s="273"/>
      <c r="I22" s="358"/>
      <c r="J22" s="305">
        <f t="shared" si="18"/>
        <v>0</v>
      </c>
      <c r="K22" s="273"/>
      <c r="L22" s="274"/>
      <c r="M22" s="303">
        <f t="shared" si="19"/>
        <v>0</v>
      </c>
      <c r="N22" s="273"/>
      <c r="O22" s="274"/>
      <c r="P22" s="359">
        <f t="shared" si="20"/>
        <v>0</v>
      </c>
      <c r="Q22" s="273"/>
      <c r="R22" s="274"/>
      <c r="S22" s="303">
        <f t="shared" si="21"/>
        <v>0</v>
      </c>
      <c r="T22" s="273"/>
      <c r="U22" s="274"/>
      <c r="V22" s="303">
        <f t="shared" si="22"/>
        <v>0</v>
      </c>
      <c r="W22" s="273"/>
      <c r="X22" s="358"/>
      <c r="Y22" s="305">
        <f t="shared" si="23"/>
        <v>0</v>
      </c>
      <c r="Z22" s="273"/>
      <c r="AA22" s="274"/>
    </row>
    <row r="23" spans="2:27" ht="23.25" hidden="1" customHeight="1" thickBot="1" x14ac:dyDescent="0.35">
      <c r="C23" s="296" t="s">
        <v>774</v>
      </c>
      <c r="D23" s="52">
        <f t="shared" si="16"/>
        <v>0</v>
      </c>
      <c r="E23" s="193"/>
      <c r="F23" s="269"/>
      <c r="G23" s="326">
        <f t="shared" si="17"/>
        <v>0</v>
      </c>
      <c r="H23" s="193"/>
      <c r="I23" s="376"/>
      <c r="J23" s="70">
        <f t="shared" si="18"/>
        <v>0</v>
      </c>
      <c r="K23" s="193"/>
      <c r="L23" s="269"/>
      <c r="M23" s="326">
        <f t="shared" si="19"/>
        <v>0</v>
      </c>
      <c r="N23" s="193"/>
      <c r="O23" s="269"/>
      <c r="P23" s="377">
        <f t="shared" si="20"/>
        <v>0</v>
      </c>
      <c r="Q23" s="193"/>
      <c r="R23" s="269"/>
      <c r="S23" s="326">
        <f t="shared" si="21"/>
        <v>0</v>
      </c>
      <c r="T23" s="193"/>
      <c r="U23" s="269"/>
      <c r="V23" s="326">
        <f t="shared" si="22"/>
        <v>0</v>
      </c>
      <c r="W23" s="193"/>
      <c r="X23" s="376"/>
      <c r="Y23" s="70">
        <f t="shared" si="23"/>
        <v>0</v>
      </c>
      <c r="Z23" s="193"/>
      <c r="AA23" s="269"/>
    </row>
    <row r="24" spans="2:27" ht="23.25" customHeight="1" x14ac:dyDescent="0.3">
      <c r="B24" s="151">
        <v>21</v>
      </c>
      <c r="C24" s="332" t="s">
        <v>1551</v>
      </c>
      <c r="D24" s="333">
        <f t="shared" ref="D24:D27" si="49">+E24+F24</f>
        <v>0</v>
      </c>
      <c r="E24" s="378"/>
      <c r="F24" s="379"/>
      <c r="G24" s="380">
        <f t="shared" ref="G24:G27" si="50">+H24+I24</f>
        <v>0</v>
      </c>
      <c r="H24" s="378"/>
      <c r="I24" s="381"/>
      <c r="J24" s="380">
        <f t="shared" ref="J24:J27" si="51">+K24+L24</f>
        <v>0</v>
      </c>
      <c r="K24" s="378"/>
      <c r="L24" s="381"/>
      <c r="M24" s="382">
        <f t="shared" ref="M24:M27" si="52">+N24+O24</f>
        <v>0</v>
      </c>
      <c r="N24" s="378"/>
      <c r="O24" s="379"/>
      <c r="P24" s="383">
        <f t="shared" ref="P24:P27" si="53">+Q24+R24</f>
        <v>0</v>
      </c>
      <c r="Q24" s="378"/>
      <c r="R24" s="379"/>
      <c r="S24" s="380">
        <f t="shared" ref="S24:S27" si="54">+T24+U24</f>
        <v>0</v>
      </c>
      <c r="T24" s="378"/>
      <c r="U24" s="381"/>
      <c r="V24" s="380">
        <f t="shared" ref="V24:V27" si="55">+W24+X24</f>
        <v>0</v>
      </c>
      <c r="W24" s="378"/>
      <c r="X24" s="381"/>
      <c r="Y24" s="382">
        <f t="shared" ref="Y24:Y27" si="56">+Z24+AA24</f>
        <v>0</v>
      </c>
      <c r="Z24" s="378"/>
      <c r="AA24" s="379"/>
    </row>
    <row r="25" spans="2:27" ht="23.25" customHeight="1" x14ac:dyDescent="0.3">
      <c r="B25" s="151">
        <v>22</v>
      </c>
      <c r="C25" s="339" t="s">
        <v>1552</v>
      </c>
      <c r="D25" s="272">
        <f t="shared" ref="D25:D26" si="57">+E25+F25</f>
        <v>0</v>
      </c>
      <c r="E25" s="273"/>
      <c r="F25" s="274"/>
      <c r="G25" s="303">
        <f t="shared" ref="G25:G26" si="58">+H25+I25</f>
        <v>0</v>
      </c>
      <c r="H25" s="273"/>
      <c r="I25" s="358"/>
      <c r="J25" s="303">
        <f t="shared" ref="J25:J26" si="59">+K25+L25</f>
        <v>0</v>
      </c>
      <c r="K25" s="273"/>
      <c r="L25" s="358"/>
      <c r="M25" s="305">
        <f t="shared" ref="M25:M26" si="60">+N25+O25</f>
        <v>0</v>
      </c>
      <c r="N25" s="273"/>
      <c r="O25" s="274"/>
      <c r="P25" s="384">
        <f t="shared" ref="P25:P26" si="61">+Q25+R25</f>
        <v>0</v>
      </c>
      <c r="Q25" s="273"/>
      <c r="R25" s="274"/>
      <c r="S25" s="303">
        <f t="shared" ref="S25:S26" si="62">+T25+U25</f>
        <v>0</v>
      </c>
      <c r="T25" s="273"/>
      <c r="U25" s="358"/>
      <c r="V25" s="303">
        <f t="shared" ref="V25:V26" si="63">+W25+X25</f>
        <v>0</v>
      </c>
      <c r="W25" s="273"/>
      <c r="X25" s="358"/>
      <c r="Y25" s="305">
        <f t="shared" ref="Y25:Y26" si="64">+Z25+AA25</f>
        <v>0</v>
      </c>
      <c r="Z25" s="273"/>
      <c r="AA25" s="274"/>
    </row>
    <row r="26" spans="2:27" ht="23.25" customHeight="1" x14ac:dyDescent="0.3">
      <c r="B26" s="151">
        <v>23</v>
      </c>
      <c r="C26" s="340" t="s">
        <v>783</v>
      </c>
      <c r="D26" s="272">
        <f t="shared" si="57"/>
        <v>0</v>
      </c>
      <c r="E26" s="273"/>
      <c r="F26" s="274"/>
      <c r="G26" s="303">
        <f t="shared" si="58"/>
        <v>0</v>
      </c>
      <c r="H26" s="273"/>
      <c r="I26" s="358"/>
      <c r="J26" s="303">
        <f t="shared" si="59"/>
        <v>0</v>
      </c>
      <c r="K26" s="273"/>
      <c r="L26" s="358"/>
      <c r="M26" s="305">
        <f t="shared" si="60"/>
        <v>0</v>
      </c>
      <c r="N26" s="273"/>
      <c r="O26" s="274"/>
      <c r="P26" s="384">
        <f t="shared" si="61"/>
        <v>0</v>
      </c>
      <c r="Q26" s="273"/>
      <c r="R26" s="274"/>
      <c r="S26" s="303">
        <f t="shared" si="62"/>
        <v>0</v>
      </c>
      <c r="T26" s="273"/>
      <c r="U26" s="358"/>
      <c r="V26" s="303">
        <f t="shared" si="63"/>
        <v>0</v>
      </c>
      <c r="W26" s="273"/>
      <c r="X26" s="358"/>
      <c r="Y26" s="305">
        <f t="shared" si="64"/>
        <v>0</v>
      </c>
      <c r="Z26" s="273"/>
      <c r="AA26" s="274"/>
    </row>
    <row r="27" spans="2:27" ht="23.25" customHeight="1" thickBot="1" x14ac:dyDescent="0.35">
      <c r="B27" s="151">
        <v>24</v>
      </c>
      <c r="C27" s="341" t="s">
        <v>1556</v>
      </c>
      <c r="D27" s="277">
        <f t="shared" si="49"/>
        <v>0</v>
      </c>
      <c r="E27" s="278"/>
      <c r="F27" s="279"/>
      <c r="G27" s="342">
        <f t="shared" si="50"/>
        <v>0</v>
      </c>
      <c r="H27" s="278"/>
      <c r="I27" s="385"/>
      <c r="J27" s="342">
        <f t="shared" si="51"/>
        <v>0</v>
      </c>
      <c r="K27" s="278"/>
      <c r="L27" s="385"/>
      <c r="M27" s="344">
        <f t="shared" si="52"/>
        <v>0</v>
      </c>
      <c r="N27" s="278"/>
      <c r="O27" s="279"/>
      <c r="P27" s="386">
        <f t="shared" si="53"/>
        <v>0</v>
      </c>
      <c r="Q27" s="278"/>
      <c r="R27" s="279"/>
      <c r="S27" s="342">
        <f t="shared" si="54"/>
        <v>0</v>
      </c>
      <c r="T27" s="278"/>
      <c r="U27" s="385"/>
      <c r="V27" s="342">
        <f t="shared" si="55"/>
        <v>0</v>
      </c>
      <c r="W27" s="278"/>
      <c r="X27" s="385"/>
      <c r="Y27" s="344">
        <f t="shared" si="56"/>
        <v>0</v>
      </c>
      <c r="Z27" s="278"/>
      <c r="AA27" s="279"/>
    </row>
    <row r="28" spans="2:27" ht="16.5" customHeight="1" thickTop="1" x14ac:dyDescent="0.25">
      <c r="B28" s="151"/>
      <c r="C28" s="346" t="s">
        <v>778</v>
      </c>
      <c r="D28" s="74"/>
      <c r="E28" s="203" t="str">
        <f>IF(E6&lt;='CUADRO 1'!E7,"","XX")</f>
        <v/>
      </c>
      <c r="F28" s="203" t="str">
        <f>IF(F6&lt;='CUADRO 1'!F7,"","XX")</f>
        <v/>
      </c>
      <c r="G28" s="74"/>
      <c r="H28" s="203" t="str">
        <f>IF(H6&lt;='CUADRO 1'!E8,"","XX")</f>
        <v/>
      </c>
      <c r="I28" s="203" t="str">
        <f>IF(I6&lt;='CUADRO 1'!F8,"","XX")</f>
        <v/>
      </c>
      <c r="J28" s="74"/>
      <c r="K28" s="203" t="str">
        <f>IF(K6&lt;='CUADRO 1'!E10,"","XX")</f>
        <v/>
      </c>
      <c r="L28" s="203" t="str">
        <f>IF(L6&lt;='CUADRO 1'!F10,"","XX")</f>
        <v/>
      </c>
      <c r="M28" s="74"/>
      <c r="N28" s="203" t="str">
        <f>IF(N6&lt;='CUADRO 1'!E11,"","XX")</f>
        <v/>
      </c>
      <c r="O28" s="203" t="str">
        <f>IF(O6&lt;='CUADRO 1'!F11,"","XX")</f>
        <v/>
      </c>
      <c r="P28" s="74"/>
      <c r="Q28" s="387" t="str">
        <f>IF(OR(Q7&gt;E7,Q8&gt;E8,Q9&gt;E9,Q10&gt;E10,Q11&gt;E11,Q12&gt;E12,Q14&gt;E14,Q15&gt;E15,Q16&gt;E16,Q18&gt;E18,Q19&gt;E19,Q20&gt;E20,Q21&gt;E21,Q22&gt;E22,Q23&gt;E23,Q24&gt;E24,Q25&gt;E25,Q26&gt;E26,Q27&gt;E27),"XXX","")</f>
        <v/>
      </c>
      <c r="R28" s="387" t="str">
        <f>IF(OR(R7&gt;F7,R8&gt;F8,R9&gt;F9,R10&gt;F10,R11&gt;F11,R12&gt;F12,R14&gt;F14,R15&gt;F15,R16&gt;F16,R18&gt;F18,R19&gt;F19,R20&gt;F20,R21&gt;F21,R22&gt;F22,R23&gt;F23,R24&gt;F24,R25&gt;F25,R26&gt;F26,R27&gt;F27),"XXX","")</f>
        <v/>
      </c>
      <c r="S28" s="388"/>
      <c r="T28" s="387" t="str">
        <f>IF(OR(T7&gt;H7,T8&gt;H8,T9&gt;H9,T10&gt;H10,T11&gt;H11,T12&gt;H12,T14&gt;H14,T15&gt;H15,T16&gt;H16,T18&gt;H18,T19&gt;H19,T20&gt;H20,T21&gt;H21,T22&gt;H22,T23&gt;H23,T24&gt;H24,T25&gt;H25,T26&gt;H26,T27&gt;H27),"XXX","")</f>
        <v/>
      </c>
      <c r="U28" s="387" t="str">
        <f>IF(OR(U7&gt;I7,U8&gt;I8,U9&gt;I9,U10&gt;I10,U11&gt;I11,U12&gt;I12,U14&gt;I14,U15&gt;I15,U16&gt;I16,U18&gt;I18,U19&gt;I19,U20&gt;I20,U21&gt;I21,U22&gt;I22,U23&gt;I23,U24&gt;I24,U25&gt;I25,U26&gt;I26,U27&gt;I27),"XXX","")</f>
        <v/>
      </c>
      <c r="V28" s="388"/>
      <c r="W28" s="387" t="str">
        <f>IF(OR(W7&gt;K7,W8&gt;K8,W9&gt;K9,W10&gt;K10,W11&gt;K11,W12&gt;K12,W14&gt;K14,W15&gt;K15,W16&gt;K16,W18&gt;K18,W19&gt;K19,W20&gt;K20,W21&gt;K21,W22&gt;K22,W23&gt;K23,W24&gt;K24,W25&gt;K25,W26&gt;K26,W27&gt;K27),"XXX","")</f>
        <v/>
      </c>
      <c r="X28" s="387" t="str">
        <f>IF(OR(X7&gt;L7,X8&gt;L8,X9&gt;L9,X10&gt;L10,X11&gt;L11,X12&gt;L12,X14&gt;L14,X15&gt;L15,X16&gt;L16,X18&gt;L18,X19&gt;L19,X20&gt;L20,X21&gt;L21,X22&gt;L22,X23&gt;L23,X24&gt;L24,X25&gt;L25,X26&gt;L26,X27&gt;L27),"XXX","")</f>
        <v/>
      </c>
      <c r="Y28" s="388"/>
      <c r="Z28" s="387" t="str">
        <f>IF(OR(Z7&gt;N7,Z8&gt;N8,Z9&gt;N9,Z10&gt;N10,Z11&gt;N11,Z12&gt;N12,Z14&gt;N14,Z15&gt;N15,Z16&gt;N16,Z18&gt;N18,Z19&gt;N19,Z20&gt;N20,Z21&gt;N21,Z22&gt;N22,Z23&gt;N23,Z24&gt;N24,Z25&gt;N25,Z26&gt;N26,Z27&gt;N27),"XXX","")</f>
        <v/>
      </c>
      <c r="AA28" s="387" t="str">
        <f>IF(OR(AA7&gt;O7,AA8&gt;O8,AA9&gt;O9,AA10&gt;O10,AA11&gt;O11,AA12&gt;O12,AA14&gt;O14,AA15&gt;O15,AA16&gt;O16,AA18&gt;O18,AA19&gt;O19,AA20&gt;O20,AA21&gt;O21,AA22&gt;O22,AA23&gt;O23,AA24&gt;O24,AA25&gt;O25,AA26&gt;O26,AA27&gt;O27),"XXX","")</f>
        <v/>
      </c>
    </row>
    <row r="29" spans="2:27" ht="16.5" customHeight="1" x14ac:dyDescent="0.25">
      <c r="B29" s="151"/>
      <c r="C29" s="346" t="s">
        <v>797</v>
      </c>
      <c r="F29" s="348"/>
      <c r="G29" s="580" t="str">
        <f>IF(OR(E28="XX",F28="XX",H28="XX",I28="XX",K28="XX",L28="XX",N28="XX",O28="XX"),"XX = ¡VERIFICAR!.  El total de hombres o mujeres de la Parte 1 de este cuadro, es mayor a lo reportado en el Cuadro 1.","")</f>
        <v/>
      </c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</row>
    <row r="30" spans="2:27" ht="16.5" customHeight="1" x14ac:dyDescent="0.25">
      <c r="B30" s="151"/>
      <c r="C30" s="346" t="s">
        <v>798</v>
      </c>
      <c r="D30" s="348"/>
      <c r="E30" s="348"/>
      <c r="F30" s="348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</row>
    <row r="31" spans="2:27" ht="16.5" customHeight="1" x14ac:dyDescent="0.25">
      <c r="B31" s="151"/>
      <c r="C31" s="349" t="s">
        <v>799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</row>
    <row r="32" spans="2:27" ht="16.5" customHeight="1" x14ac:dyDescent="0.3">
      <c r="B32" s="151"/>
      <c r="E32" s="350"/>
      <c r="F32" s="350"/>
      <c r="G32" s="605" t="str">
        <f>IF(OR(Q28="XXX",R28="XXX",T28="XXX",U28="XXX",W28="XXX",X28="XXX",Z28="XXX",AA28="XXX"),"XXX = ¡VERIFICAR!.  En alguna Discapacidad o Condición se están indicando más estudiantes con Servicios de Apoyo que el total indicado con la Discapacidad o Condición.","")</f>
        <v/>
      </c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</row>
    <row r="33" spans="2:27" ht="16.5" customHeight="1" x14ac:dyDescent="0.3">
      <c r="B33" s="151"/>
      <c r="C33" s="204" t="s">
        <v>118</v>
      </c>
      <c r="D33" s="350"/>
      <c r="E33" s="350"/>
      <c r="F33" s="350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</row>
    <row r="34" spans="2:27" ht="16.5" customHeight="1" x14ac:dyDescent="0.3">
      <c r="B34" s="151">
        <v>25</v>
      </c>
      <c r="C34" s="569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1"/>
    </row>
    <row r="35" spans="2:27" ht="16.5" customHeight="1" x14ac:dyDescent="0.3">
      <c r="C35" s="572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4"/>
    </row>
    <row r="36" spans="2:27" ht="16.5" customHeight="1" x14ac:dyDescent="0.3">
      <c r="C36" s="572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4"/>
    </row>
    <row r="37" spans="2:27" ht="16.5" customHeight="1" x14ac:dyDescent="0.3">
      <c r="C37" s="575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7"/>
    </row>
  </sheetData>
  <sheetProtection algorithmName="SHA-512" hashValue="Thjx9gMquE/r2OMW6kpUwj0VbjJJkPxPBIC/kNHtRww3pcl/3YXEYqpw97BTyz/JKDGmdR254lY2MtBD7ExnDg==" saltValue="eyC3pbQxO8mtKlO9apLFug==" spinCount="100000" sheet="1" objects="1" scenarios="1"/>
  <mergeCells count="16">
    <mergeCell ref="D3:E3"/>
    <mergeCell ref="F3:O3"/>
    <mergeCell ref="C34:AA37"/>
    <mergeCell ref="V4:X4"/>
    <mergeCell ref="Y4:AA4"/>
    <mergeCell ref="D4:F4"/>
    <mergeCell ref="G4:I4"/>
    <mergeCell ref="J4:L4"/>
    <mergeCell ref="M4:O4"/>
    <mergeCell ref="P4:R4"/>
    <mergeCell ref="S4:U4"/>
    <mergeCell ref="G29:AA30"/>
    <mergeCell ref="G32:AA33"/>
    <mergeCell ref="C3:C4"/>
    <mergeCell ref="P3:Q3"/>
    <mergeCell ref="R3:AA3"/>
  </mergeCells>
  <conditionalFormatting sqref="D7:D12 G7:G12 J7:J12 M7:M12">
    <cfRule type="cellIs" dxfId="50" priority="8" operator="equal">
      <formula>0</formula>
    </cfRule>
  </conditionalFormatting>
  <conditionalFormatting sqref="D14:D16 G14:G16 J14:J16 M14:M16">
    <cfRule type="cellIs" dxfId="49" priority="2" operator="equal">
      <formula>0</formula>
    </cfRule>
  </conditionalFormatting>
  <conditionalFormatting sqref="D18:D27 G18:G27 J18:J27 M18:M27">
    <cfRule type="cellIs" dxfId="48" priority="12" operator="equal">
      <formula>0</formula>
    </cfRule>
  </conditionalFormatting>
  <conditionalFormatting sqref="D6:AA6">
    <cfRule type="cellIs" dxfId="47" priority="32" operator="equal">
      <formula>0</formula>
    </cfRule>
  </conditionalFormatting>
  <conditionalFormatting sqref="D13:AA13">
    <cfRule type="cellIs" dxfId="46" priority="3" operator="equal">
      <formula>0</formula>
    </cfRule>
  </conditionalFormatting>
  <conditionalFormatting sqref="D17:AA17">
    <cfRule type="cellIs" dxfId="45" priority="29" operator="equal">
      <formula>0</formula>
    </cfRule>
  </conditionalFormatting>
  <conditionalFormatting sqref="G29:AA30">
    <cfRule type="notContainsBlanks" dxfId="44" priority="31">
      <formula>LEN(TRIM(G29))&gt;0</formula>
    </cfRule>
  </conditionalFormatting>
  <conditionalFormatting sqref="G32:AA33">
    <cfRule type="notContainsBlanks" dxfId="43" priority="36">
      <formula>LEN(TRIM(G32))&gt;0</formula>
    </cfRule>
  </conditionalFormatting>
  <conditionalFormatting sqref="P7:P12 S7:S12 V7:V12 Y7:Y12">
    <cfRule type="cellIs" dxfId="42" priority="7" operator="equal">
      <formula>0</formula>
    </cfRule>
  </conditionalFormatting>
  <conditionalFormatting sqref="P14:P16 S14:S16 V14:V16 Y14:Y16">
    <cfRule type="cellIs" dxfId="41" priority="1" operator="equal">
      <formula>0</formula>
    </cfRule>
  </conditionalFormatting>
  <conditionalFormatting sqref="P18:P27 S18:S27 V18:V27 Y18:Y27">
    <cfRule type="cellIs" dxfId="40" priority="11" operator="equal">
      <formula>0</formula>
    </cfRule>
  </conditionalFormatting>
  <dataValidations count="1">
    <dataValidation type="whole" operator="greaterThanOrEqual" allowBlank="1" showInputMessage="1" showErrorMessage="1" sqref="D6:AA27" xr:uid="{00000000-0002-0000-0800-000000000000}">
      <formula1>0</formula1>
    </dataValidation>
  </dataValidations>
  <printOptions horizontalCentered="1" verticalCentered="1"/>
  <pageMargins left="0.39370078740157483" right="0.39370078740157483" top="0.3" bottom="0.31496062992125984" header="0.15748031496062992" footer="0.19685039370078741"/>
  <pageSetup scale="63" orientation="landscape" r:id="rId1"/>
  <headerFooter scaleWithDoc="0">
    <oddHeader>&amp;C&amp;G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36</vt:i4>
      </vt:variant>
    </vt:vector>
  </HeadingPairs>
  <TitlesOfParts>
    <vt:vector size="53" baseType="lpstr">
      <vt:lpstr>CENTROS</vt:lpstr>
      <vt:lpstr>CENTROS (2)</vt:lpstr>
      <vt:lpstr>nombres</vt:lpstr>
      <vt:lpstr>ubicacion</vt:lpstr>
      <vt:lpstr>Portada</vt:lpstr>
      <vt:lpstr>CUADRO 1</vt:lpstr>
      <vt:lpstr>CUADRO 2</vt:lpstr>
      <vt:lpstr>CUADRO 3</vt:lpstr>
      <vt:lpstr>CUADRO 4.1</vt:lpstr>
      <vt:lpstr>CUADRO 4.2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_4826</vt:lpstr>
      <vt:lpstr>_4830</vt:lpstr>
      <vt:lpstr>_4845</vt:lpstr>
      <vt:lpstr>_4847</vt:lpstr>
      <vt:lpstr>_4856</vt:lpstr>
      <vt:lpstr>_4863</vt:lpstr>
      <vt:lpstr>_4864</vt:lpstr>
      <vt:lpstr>_4866</vt:lpstr>
      <vt:lpstr>_4870</vt:lpstr>
      <vt:lpstr>_4876</vt:lpstr>
      <vt:lpstr>_4879</vt:lpstr>
      <vt:lpstr>_4887</vt:lpstr>
      <vt:lpstr>'CUADRO 1'!Área_de_impresión</vt:lpstr>
      <vt:lpstr>'CUADRO 10'!Área_de_impresión</vt:lpstr>
      <vt:lpstr>'CUADRO 11'!Área_de_impresión</vt:lpstr>
      <vt:lpstr>'CUADRO 2'!Área_de_impresión</vt:lpstr>
      <vt:lpstr>'CUADRO 3'!Área_de_impresión</vt:lpstr>
      <vt:lpstr>'CUADRO 4.1'!Área_de_impresión</vt:lpstr>
      <vt:lpstr>'CUADRO 4.2'!Área_de_impresión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COODIGO</vt:lpstr>
      <vt:lpstr>DATOS</vt:lpstr>
      <vt:lpstr>IPEC</vt:lpstr>
      <vt:lpstr>MARCA</vt:lpstr>
      <vt:lpstr>prov</vt:lpstr>
      <vt:lpstr>SATELITES</vt:lpstr>
      <vt:lpstr>sino</vt:lpstr>
      <vt:lpstr>sino1</vt:lpstr>
      <vt:lpstr>'CUADRO 2'!Títulos_a_imprimir</vt:lpstr>
      <vt:lpstr>ubic</vt:lpstr>
      <vt:lpstr>ubicac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2024-03-13T20:24:09Z</cp:lastPrinted>
  <dcterms:created xsi:type="dcterms:W3CDTF">2011-05-27T17:11:21Z</dcterms:created>
  <dcterms:modified xsi:type="dcterms:W3CDTF">2024-03-19T18:38:23Z</dcterms:modified>
</cp:coreProperties>
</file>