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Especial\"/>
    </mc:Choice>
  </mc:AlternateContent>
  <xr:revisionPtr revIDLastSave="0" documentId="13_ncr:1_{BB80FD7B-0781-4316-8F76-B3FEE78F5DA3}" xr6:coauthVersionLast="47" xr6:coauthVersionMax="47" xr10:uidLastSave="{00000000-0000-0000-0000-000000000000}"/>
  <workbookProtection workbookAlgorithmName="SHA-512" workbookHashValue="+gJ8PZBcQiFPEAsS6F77+MFgRjq+3ynbosknrmZ9RwC073dZFh3Jktz0mWvZL9YcDncYkVVFJkrrLsuZjvN+ow==" workbookSaltValue="U3cG4JlmqRPdztygPcojLQ==" workbookSpinCount="100000" lockStructure="1"/>
  <bookViews>
    <workbookView xWindow="-120" yWindow="-16320" windowWidth="29040" windowHeight="15720" tabRatio="792" firstSheet="2" activeTab="2" xr2:uid="{00000000-000D-0000-FFFF-FFFF00000000}"/>
  </bookViews>
  <sheets>
    <sheet name="ubicacion" sheetId="80" state="hidden" r:id="rId1"/>
    <sheet name="Códigos Portada" sheetId="27" state="hidden" r:id="rId2"/>
    <sheet name="Portada" sheetId="69" r:id="rId3"/>
    <sheet name="CUADRO 1" sheetId="62" r:id="rId4"/>
    <sheet name="CUADRO 2" sheetId="82" r:id="rId5"/>
    <sheet name="CUADRO 3" sheetId="83" r:id="rId6"/>
    <sheet name="CUADRO 4" sheetId="74" r:id="rId7"/>
    <sheet name="CUADRO 5" sheetId="75" r:id="rId8"/>
    <sheet name="CUADRO 6" sheetId="76" r:id="rId9"/>
    <sheet name="CUADRO 7" sheetId="77" r:id="rId10"/>
    <sheet name="CUADRO 8" sheetId="78" r:id="rId11"/>
  </sheets>
  <definedNames>
    <definedName name="_xlnm._FilterDatabase" localSheetId="1" hidden="1">'Códigos Portada'!$A$2:$V$202</definedName>
    <definedName name="_xlnm.Print_Area" localSheetId="3">'CUADRO 1'!$C$1:$H$22</definedName>
    <definedName name="_xlnm.Print_Area" localSheetId="4">'CUADRO 2'!$C$1:$F$35</definedName>
    <definedName name="_xlnm.Print_Area" localSheetId="5">'CUADRO 3'!$C$1:$R$32</definedName>
    <definedName name="_xlnm.Print_Area" localSheetId="6">'CUADRO 4'!$C$1:$I$39</definedName>
    <definedName name="_xlnm.Print_Area" localSheetId="7">'CUADRO 5'!$B$1:$N$41</definedName>
    <definedName name="_xlnm.Print_Area" localSheetId="8">'CUADRO 6'!$C$1:$K$16</definedName>
    <definedName name="_xlnm.Print_Area" localSheetId="9">'CUADRO 7'!$C$1:$G$41</definedName>
    <definedName name="_xlnm.Print_Area" localSheetId="10">'CUADRO 8'!$C$1:$K$35</definedName>
    <definedName name="_xlnm.Print_Area" localSheetId="2">Portada!$B$1:$E$31</definedName>
    <definedName name="datos">'Códigos Portada'!$A$3:$V$202</definedName>
    <definedName name="dependencia">ubicacion!$H$5:$H$7</definedName>
    <definedName name="prov">ubicacion!$A$1:$B$492</definedName>
    <definedName name="sino">ubicacion!$H$1:$H$2</definedName>
    <definedName name="_xlnm.Print_Titles" localSheetId="6">'CUADRO 4'!$5:$5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69" l="1"/>
  <c r="C13" i="69" s="1"/>
  <c r="C14" i="69" l="1"/>
  <c r="C8" i="69" l="1"/>
  <c r="I4" i="27" l="1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135" i="27"/>
  <c r="I136" i="27"/>
  <c r="I137" i="27"/>
  <c r="I138" i="27"/>
  <c r="I139" i="27"/>
  <c r="I140" i="27"/>
  <c r="I141" i="27"/>
  <c r="I142" i="27"/>
  <c r="I143" i="27"/>
  <c r="I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D8" i="62" l="1"/>
  <c r="H8" i="62" s="1"/>
  <c r="I3" i="27" l="1"/>
  <c r="G16" i="77" l="1"/>
  <c r="F16" i="77"/>
  <c r="E21" i="83" l="1"/>
  <c r="F21" i="83"/>
  <c r="E22" i="83"/>
  <c r="F22" i="83"/>
  <c r="G22" i="83"/>
  <c r="J22" i="83"/>
  <c r="M22" i="83"/>
  <c r="P22" i="83"/>
  <c r="D23" i="82"/>
  <c r="D22" i="83" l="1"/>
  <c r="D21" i="83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7" i="75"/>
  <c r="F23" i="83" l="1"/>
  <c r="F20" i="83"/>
  <c r="F19" i="83"/>
  <c r="F18" i="83"/>
  <c r="F17" i="83"/>
  <c r="F15" i="83"/>
  <c r="F14" i="83"/>
  <c r="F13" i="83"/>
  <c r="F11" i="83"/>
  <c r="F10" i="83"/>
  <c r="F9" i="83"/>
  <c r="F8" i="83"/>
  <c r="F7" i="83"/>
  <c r="F6" i="83"/>
  <c r="E23" i="83"/>
  <c r="E20" i="83"/>
  <c r="E19" i="83"/>
  <c r="E18" i="83"/>
  <c r="E17" i="83"/>
  <c r="E15" i="83"/>
  <c r="E14" i="83"/>
  <c r="E13" i="83"/>
  <c r="E11" i="83"/>
  <c r="E10" i="83"/>
  <c r="E9" i="83"/>
  <c r="E8" i="83"/>
  <c r="E7" i="83"/>
  <c r="E6" i="83"/>
  <c r="R24" i="83" l="1"/>
  <c r="Q24" i="83"/>
  <c r="P23" i="83"/>
  <c r="P21" i="83"/>
  <c r="P20" i="83"/>
  <c r="P19" i="83"/>
  <c r="P18" i="83"/>
  <c r="P17" i="83"/>
  <c r="R16" i="83"/>
  <c r="Q16" i="83"/>
  <c r="P15" i="83"/>
  <c r="P14" i="83"/>
  <c r="P13" i="83"/>
  <c r="R12" i="83"/>
  <c r="Q12" i="83"/>
  <c r="P11" i="83"/>
  <c r="P10" i="83"/>
  <c r="P9" i="83"/>
  <c r="P8" i="83"/>
  <c r="P7" i="83"/>
  <c r="P6" i="83"/>
  <c r="M23" i="83"/>
  <c r="J23" i="83"/>
  <c r="G23" i="83"/>
  <c r="D23" i="83"/>
  <c r="M21" i="83"/>
  <c r="J21" i="83"/>
  <c r="G21" i="83"/>
  <c r="M20" i="83"/>
  <c r="J20" i="83"/>
  <c r="G20" i="83"/>
  <c r="D20" i="83"/>
  <c r="M19" i="83"/>
  <c r="J19" i="83"/>
  <c r="G19" i="83"/>
  <c r="D19" i="83"/>
  <c r="M18" i="83"/>
  <c r="J18" i="83"/>
  <c r="G18" i="83"/>
  <c r="D18" i="83"/>
  <c r="M17" i="83"/>
  <c r="J17" i="83"/>
  <c r="G17" i="83"/>
  <c r="D17" i="83"/>
  <c r="O16" i="83"/>
  <c r="N16" i="83"/>
  <c r="L16" i="83"/>
  <c r="K16" i="83"/>
  <c r="I16" i="83"/>
  <c r="H16" i="83"/>
  <c r="F16" i="83"/>
  <c r="E16" i="83"/>
  <c r="M15" i="83"/>
  <c r="J15" i="83"/>
  <c r="G15" i="83"/>
  <c r="D15" i="83"/>
  <c r="M14" i="83"/>
  <c r="J14" i="83"/>
  <c r="G14" i="83"/>
  <c r="D14" i="83"/>
  <c r="M13" i="83"/>
  <c r="J13" i="83"/>
  <c r="G13" i="83"/>
  <c r="D13" i="83"/>
  <c r="O12" i="83"/>
  <c r="N12" i="83"/>
  <c r="L12" i="83"/>
  <c r="K12" i="83"/>
  <c r="I12" i="83"/>
  <c r="H12" i="83"/>
  <c r="F12" i="83"/>
  <c r="E12" i="83"/>
  <c r="M11" i="83"/>
  <c r="J11" i="83"/>
  <c r="G11" i="83"/>
  <c r="D11" i="83"/>
  <c r="M10" i="83"/>
  <c r="J10" i="83"/>
  <c r="G10" i="83"/>
  <c r="D10" i="83"/>
  <c r="M9" i="83"/>
  <c r="J9" i="83"/>
  <c r="G9" i="83"/>
  <c r="D9" i="83"/>
  <c r="M8" i="83"/>
  <c r="J8" i="83"/>
  <c r="G8" i="83"/>
  <c r="D8" i="83"/>
  <c r="M7" i="83"/>
  <c r="J7" i="83"/>
  <c r="G7" i="83"/>
  <c r="D7" i="83"/>
  <c r="M6" i="83"/>
  <c r="J6" i="83"/>
  <c r="G6" i="83"/>
  <c r="D6" i="83"/>
  <c r="E5" i="83" l="1"/>
  <c r="F5" i="83"/>
  <c r="H5" i="83"/>
  <c r="I5" i="83"/>
  <c r="Q5" i="83"/>
  <c r="R5" i="83"/>
  <c r="K5" i="83"/>
  <c r="L5" i="83"/>
  <c r="N5" i="83"/>
  <c r="O5" i="83"/>
  <c r="P25" i="83"/>
  <c r="P12" i="83"/>
  <c r="G16" i="83"/>
  <c r="G12" i="83"/>
  <c r="M16" i="83"/>
  <c r="D16" i="83"/>
  <c r="D12" i="83"/>
  <c r="J16" i="83"/>
  <c r="P16" i="83"/>
  <c r="J12" i="83"/>
  <c r="M12" i="83"/>
  <c r="M5" i="83" l="1"/>
  <c r="P5" i="83"/>
  <c r="G5" i="83"/>
  <c r="J5" i="83"/>
  <c r="D5" i="83"/>
  <c r="D24" i="82" l="1"/>
  <c r="D22" i="82"/>
  <c r="D21" i="82"/>
  <c r="D20" i="82"/>
  <c r="D19" i="82"/>
  <c r="D18" i="82"/>
  <c r="F17" i="82"/>
  <c r="E17" i="82"/>
  <c r="D16" i="82"/>
  <c r="D15" i="82"/>
  <c r="D14" i="82"/>
  <c r="F13" i="82"/>
  <c r="E13" i="82"/>
  <c r="D12" i="82"/>
  <c r="D11" i="82"/>
  <c r="D10" i="82"/>
  <c r="D9" i="82"/>
  <c r="D8" i="82"/>
  <c r="D7" i="82"/>
  <c r="F6" i="82" l="1"/>
  <c r="E6" i="82"/>
  <c r="D13" i="82"/>
  <c r="D17" i="82"/>
  <c r="D6" i="82" l="1"/>
  <c r="K35" i="75" l="1"/>
  <c r="H35" i="75"/>
  <c r="E35" i="75"/>
  <c r="K34" i="75"/>
  <c r="H34" i="75"/>
  <c r="E34" i="75"/>
  <c r="K33" i="75"/>
  <c r="H33" i="75"/>
  <c r="E33" i="75"/>
  <c r="K32" i="75"/>
  <c r="H32" i="75"/>
  <c r="E32" i="75"/>
  <c r="K31" i="75"/>
  <c r="H31" i="75"/>
  <c r="E31" i="75"/>
  <c r="K30" i="75"/>
  <c r="H30" i="75"/>
  <c r="E30" i="75"/>
  <c r="K29" i="75"/>
  <c r="H29" i="75"/>
  <c r="E29" i="75"/>
  <c r="K28" i="75"/>
  <c r="H28" i="75"/>
  <c r="E28" i="75"/>
  <c r="K27" i="75"/>
  <c r="H27" i="75"/>
  <c r="E27" i="75"/>
  <c r="K26" i="75"/>
  <c r="H26" i="75"/>
  <c r="E26" i="75"/>
  <c r="K25" i="75"/>
  <c r="H25" i="75"/>
  <c r="E25" i="75"/>
  <c r="K24" i="75"/>
  <c r="H24" i="75"/>
  <c r="E24" i="75"/>
  <c r="K23" i="75"/>
  <c r="H23" i="75"/>
  <c r="E23" i="75"/>
  <c r="K22" i="75"/>
  <c r="H22" i="75"/>
  <c r="E22" i="75"/>
  <c r="K21" i="75"/>
  <c r="H21" i="75"/>
  <c r="E21" i="75"/>
  <c r="K20" i="75"/>
  <c r="H20" i="75"/>
  <c r="E20" i="75"/>
  <c r="K19" i="75"/>
  <c r="H19" i="75"/>
  <c r="E19" i="75"/>
  <c r="K18" i="75"/>
  <c r="H18" i="75"/>
  <c r="E18" i="75"/>
  <c r="K17" i="75"/>
  <c r="H17" i="75"/>
  <c r="E17" i="75"/>
  <c r="K16" i="75"/>
  <c r="H16" i="75"/>
  <c r="E16" i="75"/>
  <c r="K15" i="75"/>
  <c r="H15" i="75"/>
  <c r="E15" i="75"/>
  <c r="K14" i="75"/>
  <c r="H14" i="75"/>
  <c r="E14" i="75"/>
  <c r="K13" i="75"/>
  <c r="H13" i="75"/>
  <c r="E13" i="75"/>
  <c r="K12" i="75"/>
  <c r="H12" i="75"/>
  <c r="E12" i="75"/>
  <c r="K11" i="75"/>
  <c r="H11" i="75"/>
  <c r="E11" i="75"/>
  <c r="K10" i="75"/>
  <c r="H10" i="75"/>
  <c r="E10" i="75"/>
  <c r="K9" i="75"/>
  <c r="N13" i="75" s="1"/>
  <c r="H9" i="75"/>
  <c r="E9" i="75"/>
  <c r="K8" i="75"/>
  <c r="H8" i="75"/>
  <c r="E8" i="75"/>
  <c r="K7" i="75"/>
  <c r="H7" i="75"/>
  <c r="E7" i="75"/>
  <c r="M6" i="75"/>
  <c r="L6" i="75"/>
  <c r="J6" i="75"/>
  <c r="I6" i="75"/>
  <c r="G6" i="75"/>
  <c r="F6" i="75"/>
  <c r="E6" i="75" l="1"/>
  <c r="H6" i="75"/>
  <c r="K6" i="75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D15" i="62" l="1"/>
  <c r="H15" i="62" s="1"/>
  <c r="D14" i="62"/>
  <c r="H14" i="62" s="1"/>
  <c r="F13" i="62"/>
  <c r="F24" i="83" s="1"/>
  <c r="E13" i="62"/>
  <c r="E24" i="83" s="1"/>
  <c r="D12" i="62"/>
  <c r="H12" i="62" s="1"/>
  <c r="D11" i="62"/>
  <c r="H11" i="62" s="1"/>
  <c r="D10" i="62"/>
  <c r="H10" i="62" s="1"/>
  <c r="D9" i="62"/>
  <c r="H9" i="62" s="1"/>
  <c r="D7" i="62"/>
  <c r="H7" i="62" s="1"/>
  <c r="F6" i="62"/>
  <c r="F25" i="82" s="1"/>
  <c r="E6" i="62"/>
  <c r="E25" i="82" s="1"/>
  <c r="D26" i="82" l="1"/>
  <c r="G25" i="83"/>
  <c r="E5" i="62"/>
  <c r="D13" i="62"/>
  <c r="F5" i="62"/>
  <c r="D6" i="62"/>
  <c r="D6" i="75" l="1"/>
  <c r="N6" i="75" s="1"/>
  <c r="D5" i="62"/>
  <c r="D12" i="74"/>
  <c r="E12" i="74" s="1"/>
  <c r="D13" i="74"/>
  <c r="E13" i="74" s="1"/>
  <c r="D14" i="74"/>
  <c r="E14" i="74" s="1"/>
  <c r="D15" i="74"/>
  <c r="E15" i="74" s="1"/>
  <c r="D16" i="74"/>
  <c r="E16" i="74" s="1"/>
  <c r="D17" i="74"/>
  <c r="E17" i="74" s="1"/>
  <c r="D18" i="74"/>
  <c r="E18" i="74" s="1"/>
  <c r="D19" i="74"/>
  <c r="E19" i="74" s="1"/>
  <c r="D20" i="74"/>
  <c r="E20" i="74" s="1"/>
  <c r="D21" i="74"/>
  <c r="E21" i="74" s="1"/>
  <c r="D22" i="74"/>
  <c r="E22" i="74" s="1"/>
  <c r="D23" i="74"/>
  <c r="E23" i="74" s="1"/>
  <c r="D24" i="74"/>
  <c r="E24" i="74" s="1"/>
  <c r="D25" i="74"/>
  <c r="E25" i="74" s="1"/>
  <c r="D26" i="74"/>
  <c r="E26" i="74" s="1"/>
  <c r="D27" i="74"/>
  <c r="E27" i="74" s="1"/>
  <c r="D28" i="74"/>
  <c r="E28" i="74" s="1"/>
  <c r="D29" i="74"/>
  <c r="E29" i="74" s="1"/>
  <c r="D30" i="74"/>
  <c r="E30" i="74" s="1"/>
  <c r="D31" i="74"/>
  <c r="E31" i="74" s="1"/>
  <c r="D9" i="74" l="1"/>
  <c r="E9" i="74" s="1"/>
  <c r="D10" i="74"/>
  <c r="D11" i="74"/>
  <c r="E11" i="74" s="1"/>
  <c r="G27" i="77" l="1"/>
  <c r="F27" i="77"/>
  <c r="G5" i="77"/>
  <c r="F5" i="77"/>
  <c r="G4" i="77" l="1"/>
  <c r="F4" i="77"/>
  <c r="E7" i="77"/>
  <c r="E8" i="77"/>
  <c r="E9" i="77"/>
  <c r="E10" i="77"/>
  <c r="E11" i="77"/>
  <c r="E12" i="77"/>
  <c r="E13" i="77"/>
  <c r="E14" i="77"/>
  <c r="E15" i="77"/>
  <c r="E27" i="77"/>
  <c r="H12" i="74" l="1"/>
  <c r="H15" i="74"/>
  <c r="G6" i="62" l="1"/>
  <c r="E27" i="78" l="1"/>
  <c r="E26" i="78"/>
  <c r="E25" i="78"/>
  <c r="E24" i="78"/>
  <c r="E23" i="78"/>
  <c r="E22" i="78"/>
  <c r="E21" i="78"/>
  <c r="E20" i="78"/>
  <c r="E19" i="78"/>
  <c r="E18" i="78"/>
  <c r="K17" i="78"/>
  <c r="J17" i="78"/>
  <c r="I17" i="78"/>
  <c r="H17" i="78"/>
  <c r="G17" i="78"/>
  <c r="F17" i="78"/>
  <c r="E16" i="78"/>
  <c r="D16" i="78" s="1"/>
  <c r="E15" i="78"/>
  <c r="D15" i="78" s="1"/>
  <c r="E14" i="78"/>
  <c r="D14" i="78" s="1"/>
  <c r="E13" i="78"/>
  <c r="D13" i="78" s="1"/>
  <c r="E12" i="78"/>
  <c r="D12" i="78" s="1"/>
  <c r="E11" i="78"/>
  <c r="D11" i="78" s="1"/>
  <c r="E10" i="78"/>
  <c r="D10" i="78" s="1"/>
  <c r="E9" i="78"/>
  <c r="E8" i="78"/>
  <c r="D8" i="78" s="1"/>
  <c r="E7" i="78"/>
  <c r="K6" i="78"/>
  <c r="J6" i="78"/>
  <c r="I6" i="78"/>
  <c r="H6" i="78"/>
  <c r="G6" i="78"/>
  <c r="F6" i="78"/>
  <c r="E33" i="77"/>
  <c r="E32" i="77"/>
  <c r="E31" i="77"/>
  <c r="E30" i="77"/>
  <c r="E29" i="77"/>
  <c r="E28" i="77"/>
  <c r="E6" i="77"/>
  <c r="E26" i="77"/>
  <c r="E5" i="77"/>
  <c r="D5" i="77" s="1"/>
  <c r="E25" i="77"/>
  <c r="D26" i="78" s="1"/>
  <c r="E24" i="77"/>
  <c r="D25" i="78" s="1"/>
  <c r="E23" i="77"/>
  <c r="E22" i="77"/>
  <c r="D23" i="78" s="1"/>
  <c r="E21" i="77"/>
  <c r="E20" i="77"/>
  <c r="E19" i="77"/>
  <c r="D20" i="78" s="1"/>
  <c r="E18" i="77"/>
  <c r="E17" i="77"/>
  <c r="F8" i="76"/>
  <c r="F7" i="76"/>
  <c r="F6" i="76"/>
  <c r="H5" i="76"/>
  <c r="G5" i="76"/>
  <c r="D32" i="74"/>
  <c r="E32" i="74" s="1"/>
  <c r="D8" i="74"/>
  <c r="D7" i="74"/>
  <c r="G6" i="74"/>
  <c r="H7" i="74" s="1"/>
  <c r="D27" i="77" l="1"/>
  <c r="E8" i="76"/>
  <c r="I7" i="76"/>
  <c r="E6" i="76"/>
  <c r="D19" i="78"/>
  <c r="E8" i="74"/>
  <c r="E10" i="74"/>
  <c r="D9" i="78"/>
  <c r="E28" i="78"/>
  <c r="F28" i="78" s="1"/>
  <c r="D27" i="78"/>
  <c r="D21" i="78"/>
  <c r="D22" i="78"/>
  <c r="D24" i="78"/>
  <c r="D7" i="78"/>
  <c r="D18" i="78"/>
  <c r="G5" i="78"/>
  <c r="J5" i="78"/>
  <c r="E6" i="78"/>
  <c r="F5" i="78"/>
  <c r="H5" i="78"/>
  <c r="E16" i="77"/>
  <c r="E7" i="76" s="1"/>
  <c r="K5" i="78"/>
  <c r="E17" i="78"/>
  <c r="I5" i="78"/>
  <c r="F5" i="76"/>
  <c r="E4" i="77"/>
  <c r="D16" i="77" l="1"/>
  <c r="C35" i="77" s="1"/>
  <c r="C10" i="76"/>
  <c r="D4" i="77"/>
  <c r="C34" i="77" s="1"/>
  <c r="H18" i="74"/>
  <c r="E5" i="78"/>
  <c r="C22" i="69" l="1"/>
  <c r="C20" i="69"/>
  <c r="C19" i="69"/>
  <c r="C16" i="69"/>
  <c r="C15" i="69"/>
  <c r="C18" i="69"/>
  <c r="C12" i="69"/>
  <c r="C11" i="69"/>
  <c r="C10" i="69"/>
  <c r="C6" i="69"/>
  <c r="C7" i="69"/>
  <c r="E5" i="69" l="1"/>
  <c r="G13" i="62"/>
  <c r="G5" i="62" s="1"/>
</calcChain>
</file>

<file path=xl/sharedStrings.xml><?xml version="1.0" encoding="utf-8"?>
<sst xmlns="http://schemas.openxmlformats.org/spreadsheetml/2006/main" count="5083" uniqueCount="2781">
  <si>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</si>
  <si>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</si>
  <si>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</si>
  <si>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</si>
  <si>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</si>
  <si>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</si>
  <si>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</si>
  <si>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</si>
  <si>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</si>
  <si>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</si>
  <si>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</si>
  <si>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</si>
  <si>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</si>
  <si>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</si>
  <si>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</si>
  <si>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12</t>
  </si>
  <si>
    <t>13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</si>
  <si>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</si>
  <si>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</si>
  <si>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</si>
  <si>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</si>
  <si>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</si>
  <si>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</si>
  <si>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</si>
  <si>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</si>
  <si>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</si>
  <si>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</si>
  <si>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</si>
  <si>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</si>
  <si>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</si>
  <si>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</si>
  <si>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</si>
  <si>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</si>
  <si>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</si>
  <si>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</si>
  <si>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</si>
  <si>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</si>
  <si>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</si>
  <si>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</si>
  <si>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</si>
  <si>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2</t>
  </si>
  <si>
    <t>DESAMPARADOS</t>
  </si>
  <si>
    <t>3</t>
  </si>
  <si>
    <t>OCCIDENTE</t>
  </si>
  <si>
    <t>ALAJUELA</t>
  </si>
  <si>
    <t>SAN RAMON</t>
  </si>
  <si>
    <t>LIMON</t>
  </si>
  <si>
    <t>7</t>
  </si>
  <si>
    <t>6</t>
  </si>
  <si>
    <t>PUNTARENAS</t>
  </si>
  <si>
    <t>SAN RAFAEL</t>
  </si>
  <si>
    <t>UPALA</t>
  </si>
  <si>
    <t>15</t>
  </si>
  <si>
    <t>SARAPIQUI</t>
  </si>
  <si>
    <t>4</t>
  </si>
  <si>
    <t>HEREDIA</t>
  </si>
  <si>
    <t>SAN CARLOS</t>
  </si>
  <si>
    <t>5</t>
  </si>
  <si>
    <t>CARTAGO</t>
  </si>
  <si>
    <t>ALAJUELITA</t>
  </si>
  <si>
    <t>SAN ISIDRO</t>
  </si>
  <si>
    <t>SANTA ANA</t>
  </si>
  <si>
    <t>POZOS</t>
  </si>
  <si>
    <t>PURISCAL</t>
  </si>
  <si>
    <t>EL CARMEN</t>
  </si>
  <si>
    <t>SANTIAGO</t>
  </si>
  <si>
    <t>GRECIA</t>
  </si>
  <si>
    <t>NARANJO</t>
  </si>
  <si>
    <t>LIBERIA</t>
  </si>
  <si>
    <t>COLON</t>
  </si>
  <si>
    <t>AGUIRRE</t>
  </si>
  <si>
    <t>EL ROBLE</t>
  </si>
  <si>
    <t>PALMARES</t>
  </si>
  <si>
    <t>ZARCERO</t>
  </si>
  <si>
    <t>CAÑAS</t>
  </si>
  <si>
    <t>ATENAS</t>
  </si>
  <si>
    <t>GUACIMO</t>
  </si>
  <si>
    <t>TILARAN</t>
  </si>
  <si>
    <t>GUAPILES</t>
  </si>
  <si>
    <t>TURRIALBA</t>
  </si>
  <si>
    <t>BELEN</t>
  </si>
  <si>
    <t>NICOYA</t>
  </si>
  <si>
    <t>PITAHAYA</t>
  </si>
  <si>
    <t>Barrio o Poblado:</t>
  </si>
  <si>
    <t>Dirección Exacta:</t>
  </si>
  <si>
    <t>Dirección Regional:</t>
  </si>
  <si>
    <t>Código Presupuestario:</t>
  </si>
  <si>
    <t>Hombres</t>
  </si>
  <si>
    <t>Mujeres</t>
  </si>
  <si>
    <t>PROPIO</t>
  </si>
  <si>
    <t>PERTENE</t>
  </si>
  <si>
    <t>Discapacidad Múltiple</t>
  </si>
  <si>
    <t>Discapacidad Visual</t>
  </si>
  <si>
    <t>Trabajo Social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</si>
  <si>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</si>
  <si>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</si>
  <si>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</si>
  <si>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</si>
  <si>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</si>
  <si>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</si>
  <si>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</si>
  <si>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</si>
  <si>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</si>
  <si>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</si>
  <si>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</si>
  <si>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</si>
  <si>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</si>
  <si>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</si>
  <si>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</si>
  <si>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</si>
  <si>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</si>
  <si>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</si>
  <si>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</si>
  <si>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</si>
  <si>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</si>
  <si>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</si>
  <si>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</si>
  <si>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</si>
  <si>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</si>
  <si>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</si>
  <si>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</si>
  <si>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</si>
  <si>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</si>
  <si>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</si>
  <si>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</si>
  <si>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</si>
  <si>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</si>
  <si>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</si>
  <si>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</si>
  <si>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</si>
  <si>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</si>
  <si>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</si>
  <si>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</si>
  <si>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</si>
  <si>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</si>
  <si>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</si>
  <si>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</si>
  <si>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</si>
  <si>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</si>
  <si>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</si>
  <si>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</si>
  <si>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</si>
  <si>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</si>
  <si>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</si>
  <si>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</si>
  <si>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</si>
  <si>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</si>
  <si>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</si>
  <si>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</si>
  <si>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</si>
  <si>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</si>
  <si>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</si>
  <si>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Correo Electrónico de la Institución:</t>
  </si>
  <si>
    <t>OBSERVACIONES/COMENTARIOS:</t>
  </si>
  <si>
    <t>Tipo de Cargo</t>
  </si>
  <si>
    <t>Audición y Lenguaje</t>
  </si>
  <si>
    <t>Problemas Emocionales y de Conducta</t>
  </si>
  <si>
    <t>Problemas de Aprendizaje</t>
  </si>
  <si>
    <t>Terapia del Lenguaje</t>
  </si>
  <si>
    <t>Otros Docentes Educación Especial</t>
  </si>
  <si>
    <t>Administrativos y de Servicios</t>
  </si>
  <si>
    <t>Docentes</t>
  </si>
  <si>
    <t>Sicólogo</t>
  </si>
  <si>
    <t>Educación Musical</t>
  </si>
  <si>
    <t>Sociólogo</t>
  </si>
  <si>
    <t>Artes Plásticas</t>
  </si>
  <si>
    <t>Artes Industriales</t>
  </si>
  <si>
    <t>Otros Docentes</t>
  </si>
  <si>
    <t>Docentes Educación Especial</t>
  </si>
  <si>
    <t>Generalista en Educación Especial</t>
  </si>
  <si>
    <t>Otros</t>
  </si>
  <si>
    <t>Aspi-rantes</t>
  </si>
  <si>
    <t>Inglés</t>
  </si>
  <si>
    <t>Educación Física</t>
  </si>
  <si>
    <t>Educación Religiosa</t>
  </si>
  <si>
    <t>Informática</t>
  </si>
  <si>
    <t>Sí</t>
  </si>
  <si>
    <t>No</t>
  </si>
  <si>
    <t>Ubicación (PR/CA/DI):</t>
  </si>
  <si>
    <t>pcd</t>
  </si>
  <si>
    <t>1-01-01</t>
  </si>
  <si>
    <t>2-01-01</t>
  </si>
  <si>
    <t>3-01-01</t>
  </si>
  <si>
    <t>4-01-01</t>
  </si>
  <si>
    <t>5-01-01</t>
  </si>
  <si>
    <t>6-01-01</t>
  </si>
  <si>
    <t>7-01-01</t>
  </si>
  <si>
    <t>1-02-01</t>
  </si>
  <si>
    <t>2-02-01</t>
  </si>
  <si>
    <t>3-02-01</t>
  </si>
  <si>
    <t>4-02-01</t>
  </si>
  <si>
    <t>5-02-01</t>
  </si>
  <si>
    <t>6-02-01</t>
  </si>
  <si>
    <t>7-02-01</t>
  </si>
  <si>
    <t>1-03-01</t>
  </si>
  <si>
    <t>2-03-01</t>
  </si>
  <si>
    <t>3-03-01</t>
  </si>
  <si>
    <t>4-03-01</t>
  </si>
  <si>
    <t>5-03-01</t>
  </si>
  <si>
    <t>6-03-01</t>
  </si>
  <si>
    <t>7-03-01</t>
  </si>
  <si>
    <t>1-04-01</t>
  </si>
  <si>
    <t>2-04-01</t>
  </si>
  <si>
    <t>3-04-01</t>
  </si>
  <si>
    <t>4-04-01</t>
  </si>
  <si>
    <t>5-04-01</t>
  </si>
  <si>
    <t>6-04-01</t>
  </si>
  <si>
    <t>7-04-01</t>
  </si>
  <si>
    <t>1-05-01</t>
  </si>
  <si>
    <t>2-05-01</t>
  </si>
  <si>
    <t>3-05-01</t>
  </si>
  <si>
    <t>4-05-01</t>
  </si>
  <si>
    <t>5-05-01</t>
  </si>
  <si>
    <t>6-05-01</t>
  </si>
  <si>
    <t>7-05-01</t>
  </si>
  <si>
    <t>1-06-01</t>
  </si>
  <si>
    <t>2-06-01</t>
  </si>
  <si>
    <t>3-06-01</t>
  </si>
  <si>
    <t>4-06-01</t>
  </si>
  <si>
    <t>5-06-01</t>
  </si>
  <si>
    <t>6-06-01</t>
  </si>
  <si>
    <t>7-06-01</t>
  </si>
  <si>
    <t>1-07-01</t>
  </si>
  <si>
    <t>2-07-01</t>
  </si>
  <si>
    <t>3-07-01</t>
  </si>
  <si>
    <t>4-07-01</t>
  </si>
  <si>
    <t>5-07-01</t>
  </si>
  <si>
    <t>6-07-01</t>
  </si>
  <si>
    <t>1-08-01</t>
  </si>
  <si>
    <t>2-08-01</t>
  </si>
  <si>
    <t>3-08-01</t>
  </si>
  <si>
    <t>4-08-01</t>
  </si>
  <si>
    <t>5-08-01</t>
  </si>
  <si>
    <t>6-08-01</t>
  </si>
  <si>
    <t>1-09-01</t>
  </si>
  <si>
    <t>2-09-01</t>
  </si>
  <si>
    <t>4-09-01</t>
  </si>
  <si>
    <t>5-09-01</t>
  </si>
  <si>
    <t>6-09-01</t>
  </si>
  <si>
    <t>1-10-01</t>
  </si>
  <si>
    <t>2-10-01</t>
  </si>
  <si>
    <t>4-10-01</t>
  </si>
  <si>
    <t>5-10-01</t>
  </si>
  <si>
    <t>6-10-01</t>
  </si>
  <si>
    <t>1-11-01</t>
  </si>
  <si>
    <t>2-11-01</t>
  </si>
  <si>
    <t>5-11-01</t>
  </si>
  <si>
    <t>6-11-01</t>
  </si>
  <si>
    <t>1-12-01</t>
  </si>
  <si>
    <t>2-12-01</t>
  </si>
  <si>
    <t>1-01-02</t>
  </si>
  <si>
    <t>2-01-02</t>
  </si>
  <si>
    <t>3-01-02</t>
  </si>
  <si>
    <t>4-01-02</t>
  </si>
  <si>
    <t>5-01-02</t>
  </si>
  <si>
    <t>6-01-02</t>
  </si>
  <si>
    <t>7-01-02</t>
  </si>
  <si>
    <t>1-02-02</t>
  </si>
  <si>
    <t>2-02-02</t>
  </si>
  <si>
    <t>3-02-02</t>
  </si>
  <si>
    <t>4-02-02</t>
  </si>
  <si>
    <t>5-02-02</t>
  </si>
  <si>
    <t>6-02-02</t>
  </si>
  <si>
    <t>7-02-02</t>
  </si>
  <si>
    <t>1-03-02</t>
  </si>
  <si>
    <t>2-03-02</t>
  </si>
  <si>
    <t>3-03-02</t>
  </si>
  <si>
    <t>4-03-02</t>
  </si>
  <si>
    <t>5-03-02</t>
  </si>
  <si>
    <t>6-03-02</t>
  </si>
  <si>
    <t>7-03-02</t>
  </si>
  <si>
    <t>1-04-02</t>
  </si>
  <si>
    <t>2-04-02</t>
  </si>
  <si>
    <t>3-04-02</t>
  </si>
  <si>
    <t>4-04-02</t>
  </si>
  <si>
    <t>5-04-02</t>
  </si>
  <si>
    <t>6-04-02</t>
  </si>
  <si>
    <t>7-04-02</t>
  </si>
  <si>
    <t>1-05-02</t>
  </si>
  <si>
    <t>2-05-02</t>
  </si>
  <si>
    <t>3-05-02</t>
  </si>
  <si>
    <t>4-05-02</t>
  </si>
  <si>
    <t>5-05-02</t>
  </si>
  <si>
    <t>6-05-02</t>
  </si>
  <si>
    <t>7-05-02</t>
  </si>
  <si>
    <t>1-06-02</t>
  </si>
  <si>
    <t>2-06-02</t>
  </si>
  <si>
    <t>3-06-02</t>
  </si>
  <si>
    <t>4-06-02</t>
  </si>
  <si>
    <t>5-06-02</t>
  </si>
  <si>
    <t>6-06-02</t>
  </si>
  <si>
    <t>7-06-02</t>
  </si>
  <si>
    <t>1-07-02</t>
  </si>
  <si>
    <t>2-07-02</t>
  </si>
  <si>
    <t>3-07-02</t>
  </si>
  <si>
    <t>4-07-02</t>
  </si>
  <si>
    <t>5-07-02</t>
  </si>
  <si>
    <t>1-08-02</t>
  </si>
  <si>
    <t>2-08-02</t>
  </si>
  <si>
    <t>3-08-02</t>
  </si>
  <si>
    <t>4-08-02</t>
  </si>
  <si>
    <t>5-08-02</t>
  </si>
  <si>
    <t>6-08-02</t>
  </si>
  <si>
    <t>1-09-02</t>
  </si>
  <si>
    <t>2-09-02</t>
  </si>
  <si>
    <t>4-09-02</t>
  </si>
  <si>
    <t>5-09-02</t>
  </si>
  <si>
    <t>1-10-02</t>
  </si>
  <si>
    <t>2-10-02</t>
  </si>
  <si>
    <t>4-10-02</t>
  </si>
  <si>
    <t>5-10-02</t>
  </si>
  <si>
    <t>6-10-02</t>
  </si>
  <si>
    <t>1-11-02</t>
  </si>
  <si>
    <t>2-11-02</t>
  </si>
  <si>
    <t>5-11-02</t>
  </si>
  <si>
    <t>6-11-02</t>
  </si>
  <si>
    <t>1-12-02</t>
  </si>
  <si>
    <t>2-12-02</t>
  </si>
  <si>
    <t>1-01-03</t>
  </si>
  <si>
    <t>2-01-03</t>
  </si>
  <si>
    <t>3-01-03</t>
  </si>
  <si>
    <t>4-01-03</t>
  </si>
  <si>
    <t>5-01-03</t>
  </si>
  <si>
    <t>6-01-03</t>
  </si>
  <si>
    <t>7-01-03</t>
  </si>
  <si>
    <t>1-02-03</t>
  </si>
  <si>
    <t>2-02-03</t>
  </si>
  <si>
    <t>3-02-03</t>
  </si>
  <si>
    <t>4-02-03</t>
  </si>
  <si>
    <t>5-02-03</t>
  </si>
  <si>
    <t>6-02-03</t>
  </si>
  <si>
    <t>7-02-03</t>
  </si>
  <si>
    <t>1-03-03</t>
  </si>
  <si>
    <t>2-03-03</t>
  </si>
  <si>
    <t>3-03-03</t>
  </si>
  <si>
    <t>4-03-03</t>
  </si>
  <si>
    <t>5-03-03</t>
  </si>
  <si>
    <t>6-03-03</t>
  </si>
  <si>
    <t>7-03-03</t>
  </si>
  <si>
    <t>1-04-03</t>
  </si>
  <si>
    <t>2-04-03</t>
  </si>
  <si>
    <t>3-04-03</t>
  </si>
  <si>
    <t>4-04-03</t>
  </si>
  <si>
    <t>5-04-03</t>
  </si>
  <si>
    <t>6-04-03</t>
  </si>
  <si>
    <t>7-04-03</t>
  </si>
  <si>
    <t>1-05-03</t>
  </si>
  <si>
    <t>2-05-03</t>
  </si>
  <si>
    <t>3-05-03</t>
  </si>
  <si>
    <t>4-05-03</t>
  </si>
  <si>
    <t>5-05-03</t>
  </si>
  <si>
    <t>6-05-03</t>
  </si>
  <si>
    <t>7-05-03</t>
  </si>
  <si>
    <t>1-06-03</t>
  </si>
  <si>
    <t>2-06-03</t>
  </si>
  <si>
    <t>3-06-03</t>
  </si>
  <si>
    <t>4-06-03</t>
  </si>
  <si>
    <t>5-06-03</t>
  </si>
  <si>
    <t>6-06-03</t>
  </si>
  <si>
    <t>7-06-03</t>
  </si>
  <si>
    <t>1-07-03</t>
  </si>
  <si>
    <t>2-07-03</t>
  </si>
  <si>
    <t>3-07-03</t>
  </si>
  <si>
    <t>4-07-03</t>
  </si>
  <si>
    <t>5-07-03</t>
  </si>
  <si>
    <t>6-07-03</t>
  </si>
  <si>
    <t>1-08-03</t>
  </si>
  <si>
    <t>2-08-03</t>
  </si>
  <si>
    <t>3-08-03</t>
  </si>
  <si>
    <t>4-08-03</t>
  </si>
  <si>
    <t>5-08-03</t>
  </si>
  <si>
    <t>6-08-03</t>
  </si>
  <si>
    <t>1-09-03</t>
  </si>
  <si>
    <t>2-09-03</t>
  </si>
  <si>
    <t>5-09-03</t>
  </si>
  <si>
    <t>1-10-03</t>
  </si>
  <si>
    <t>2-10-03</t>
  </si>
  <si>
    <t>4-10-03</t>
  </si>
  <si>
    <t>5-10-03</t>
  </si>
  <si>
    <t>6-10-03</t>
  </si>
  <si>
    <t>1-11-03</t>
  </si>
  <si>
    <t>2-11-03</t>
  </si>
  <si>
    <t>5-11-03</t>
  </si>
  <si>
    <t>1-12-03</t>
  </si>
  <si>
    <t>2-12-03</t>
  </si>
  <si>
    <t>1-01-04</t>
  </si>
  <si>
    <t>2-01-04</t>
  </si>
  <si>
    <t>3-01-04</t>
  </si>
  <si>
    <t>4-01-04</t>
  </si>
  <si>
    <t>5-01-04</t>
  </si>
  <si>
    <t>6-01-04</t>
  </si>
  <si>
    <t>7-01-04</t>
  </si>
  <si>
    <t>2-02-04</t>
  </si>
  <si>
    <t>3-02-04</t>
  </si>
  <si>
    <t>4-02-04</t>
  </si>
  <si>
    <t>5-02-04</t>
  </si>
  <si>
    <t>6-02-04</t>
  </si>
  <si>
    <t>7-02-04</t>
  </si>
  <si>
    <t>1-03-04</t>
  </si>
  <si>
    <t>2-03-04</t>
  </si>
  <si>
    <t>3-03-04</t>
  </si>
  <si>
    <t>4-03-04</t>
  </si>
  <si>
    <t>5-03-04</t>
  </si>
  <si>
    <t>6-03-04</t>
  </si>
  <si>
    <t>7-03-04</t>
  </si>
  <si>
    <t>1-04-04</t>
  </si>
  <si>
    <t>2-04-04</t>
  </si>
  <si>
    <t>4-04-04</t>
  </si>
  <si>
    <t>5-04-04</t>
  </si>
  <si>
    <t>7-04-04</t>
  </si>
  <si>
    <t>2-05-04</t>
  </si>
  <si>
    <t>3-05-04</t>
  </si>
  <si>
    <t>4-05-04</t>
  </si>
  <si>
    <t>5-05-04</t>
  </si>
  <si>
    <t>6-05-04</t>
  </si>
  <si>
    <t>1-06-04</t>
  </si>
  <si>
    <t>2-06-04</t>
  </si>
  <si>
    <t>4-06-04</t>
  </si>
  <si>
    <t>5-06-04</t>
  </si>
  <si>
    <t>7-06-04</t>
  </si>
  <si>
    <t>1-07-04</t>
  </si>
  <si>
    <t>2-07-04</t>
  </si>
  <si>
    <t>3-07-04</t>
  </si>
  <si>
    <t>5-07-04</t>
  </si>
  <si>
    <t>6-07-04</t>
  </si>
  <si>
    <t>1-08-04</t>
  </si>
  <si>
    <t>2-08-04</t>
  </si>
  <si>
    <t>3-08-04</t>
  </si>
  <si>
    <t>5-08-04</t>
  </si>
  <si>
    <t>6-08-04</t>
  </si>
  <si>
    <t>1-09-04</t>
  </si>
  <si>
    <t>2-09-04</t>
  </si>
  <si>
    <t>5-09-04</t>
  </si>
  <si>
    <t>1-10-04</t>
  </si>
  <si>
    <t>2-10-04</t>
  </si>
  <si>
    <t>4-10-04</t>
  </si>
  <si>
    <t>5-10-04</t>
  </si>
  <si>
    <t>6-10-04</t>
  </si>
  <si>
    <t>1-11-04</t>
  </si>
  <si>
    <t>2-11-04</t>
  </si>
  <si>
    <t>5-11-04</t>
  </si>
  <si>
    <t>1-12-04</t>
  </si>
  <si>
    <t>2-12-04</t>
  </si>
  <si>
    <t>1-01-05</t>
  </si>
  <si>
    <t>2-01-05</t>
  </si>
  <si>
    <t>3-01-05</t>
  </si>
  <si>
    <t>4-01-05</t>
  </si>
  <si>
    <t>5-01-05</t>
  </si>
  <si>
    <t>6-01-05</t>
  </si>
  <si>
    <t>2-02-05</t>
  </si>
  <si>
    <t>3-02-05</t>
  </si>
  <si>
    <t>4-02-05</t>
  </si>
  <si>
    <t>5-02-05</t>
  </si>
  <si>
    <t>6-02-05</t>
  </si>
  <si>
    <t>7-02-05</t>
  </si>
  <si>
    <t>1-03-05</t>
  </si>
  <si>
    <t>2-03-05</t>
  </si>
  <si>
    <t>3-03-05</t>
  </si>
  <si>
    <t>4-03-05</t>
  </si>
  <si>
    <t>5-03-05</t>
  </si>
  <si>
    <t>6-03-05</t>
  </si>
  <si>
    <t>7-03-05</t>
  </si>
  <si>
    <t>1-04-05</t>
  </si>
  <si>
    <t>4-04-05</t>
  </si>
  <si>
    <t>2-05-05</t>
  </si>
  <si>
    <t>3-05-05</t>
  </si>
  <si>
    <t>4-05-05</t>
  </si>
  <si>
    <t>6-05-05</t>
  </si>
  <si>
    <t>1-06-05</t>
  </si>
  <si>
    <t>2-06-05</t>
  </si>
  <si>
    <t>5-06-05</t>
  </si>
  <si>
    <t>7-06-05</t>
  </si>
  <si>
    <t>1-07-05</t>
  </si>
  <si>
    <t>2-07-05</t>
  </si>
  <si>
    <t>3-07-05</t>
  </si>
  <si>
    <t>1-08-05</t>
  </si>
  <si>
    <t>2-08-05</t>
  </si>
  <si>
    <t>5-08-05</t>
  </si>
  <si>
    <t>6-08-05</t>
  </si>
  <si>
    <t>1-09-05</t>
  </si>
  <si>
    <t>2-09-05</t>
  </si>
  <si>
    <t>5-09-05</t>
  </si>
  <si>
    <t>1-10-05</t>
  </si>
  <si>
    <t>2-10-05</t>
  </si>
  <si>
    <t>4-10-05</t>
  </si>
  <si>
    <t>1-11-05</t>
  </si>
  <si>
    <t>2-11-05</t>
  </si>
  <si>
    <t>1-12-05</t>
  </si>
  <si>
    <t>2-12-05</t>
  </si>
  <si>
    <t>1-01-06</t>
  </si>
  <si>
    <t>2-01-06</t>
  </si>
  <si>
    <t>3-01-06</t>
  </si>
  <si>
    <t>6-01-06</t>
  </si>
  <si>
    <t>2-02-06</t>
  </si>
  <si>
    <t>4-02-06</t>
  </si>
  <si>
    <t>5-02-06</t>
  </si>
  <si>
    <t>7-02-06</t>
  </si>
  <si>
    <t>1-03-06</t>
  </si>
  <si>
    <t>3-03-06</t>
  </si>
  <si>
    <t>4-03-06</t>
  </si>
  <si>
    <t>5-03-06</t>
  </si>
  <si>
    <t>6-03-06</t>
  </si>
  <si>
    <t>7-03-06</t>
  </si>
  <si>
    <t>1-04-06</t>
  </si>
  <si>
    <t>4-04-06</t>
  </si>
  <si>
    <t>2-05-06</t>
  </si>
  <si>
    <t>3-05-06</t>
  </si>
  <si>
    <t>6-05-06</t>
  </si>
  <si>
    <t>1-06-06</t>
  </si>
  <si>
    <t>2-06-06</t>
  </si>
  <si>
    <t>1-07-06</t>
  </si>
  <si>
    <t>2-07-06</t>
  </si>
  <si>
    <t>1-08-06</t>
  </si>
  <si>
    <t>5-08-06</t>
  </si>
  <si>
    <t>1-09-06</t>
  </si>
  <si>
    <t>5-09-06</t>
  </si>
  <si>
    <t>2-10-06</t>
  </si>
  <si>
    <t>2-11-06</t>
  </si>
  <si>
    <t>1-01-07</t>
  </si>
  <si>
    <t>2-01-07</t>
  </si>
  <si>
    <t>3-01-07</t>
  </si>
  <si>
    <t>6-01-07</t>
  </si>
  <si>
    <t>2-02-07</t>
  </si>
  <si>
    <t>5-02-07</t>
  </si>
  <si>
    <t>7-02-07</t>
  </si>
  <si>
    <t>1-03-07</t>
  </si>
  <si>
    <t>2-03-07</t>
  </si>
  <si>
    <t>3-03-07</t>
  </si>
  <si>
    <t>4-03-07</t>
  </si>
  <si>
    <t>5-03-07</t>
  </si>
  <si>
    <t>6-03-07</t>
  </si>
  <si>
    <t>1-04-07</t>
  </si>
  <si>
    <t>2-05-07</t>
  </si>
  <si>
    <t>3-05-07</t>
  </si>
  <si>
    <t>1-06-07</t>
  </si>
  <si>
    <t>2-06-07</t>
  </si>
  <si>
    <t>2-07-07</t>
  </si>
  <si>
    <t>1-08-07</t>
  </si>
  <si>
    <t>5-08-07</t>
  </si>
  <si>
    <t>2-10-07</t>
  </si>
  <si>
    <t>2-11-07</t>
  </si>
  <si>
    <t>1-01-08</t>
  </si>
  <si>
    <t>2-01-08</t>
  </si>
  <si>
    <t>3-01-08</t>
  </si>
  <si>
    <t>6-01-08</t>
  </si>
  <si>
    <t>2-02-08</t>
  </si>
  <si>
    <t>1-03-08</t>
  </si>
  <si>
    <t>2-03-08</t>
  </si>
  <si>
    <t>3-03-08</t>
  </si>
  <si>
    <t>4-03-08</t>
  </si>
  <si>
    <t>5-03-08</t>
  </si>
  <si>
    <t>6-03-08</t>
  </si>
  <si>
    <t>1-04-08</t>
  </si>
  <si>
    <t>2-05-08</t>
  </si>
  <si>
    <t>3-05-08</t>
  </si>
  <si>
    <t>2-06-08</t>
  </si>
  <si>
    <t>2-10-08</t>
  </si>
  <si>
    <t>1-01-09</t>
  </si>
  <si>
    <t>2-01-09</t>
  </si>
  <si>
    <t>3-01-09</t>
  </si>
  <si>
    <t>2-02-09</t>
  </si>
  <si>
    <t>1-03-09</t>
  </si>
  <si>
    <t>5-03-09</t>
  </si>
  <si>
    <t>6-03-09</t>
  </si>
  <si>
    <t>1-04-09</t>
  </si>
  <si>
    <t>3-05-09</t>
  </si>
  <si>
    <t>2-10-09</t>
  </si>
  <si>
    <t>1-01-10</t>
  </si>
  <si>
    <t>2-01-10</t>
  </si>
  <si>
    <t>3-01-10</t>
  </si>
  <si>
    <t>2-02-10</t>
  </si>
  <si>
    <t>1-03-10</t>
  </si>
  <si>
    <t>3-05-10</t>
  </si>
  <si>
    <t>2-10-10</t>
  </si>
  <si>
    <t>1-01-11</t>
  </si>
  <si>
    <t>2-01-11</t>
  </si>
  <si>
    <t>3-01-11</t>
  </si>
  <si>
    <t>6-01-11</t>
  </si>
  <si>
    <t>2-02-11</t>
  </si>
  <si>
    <t>1-03-11</t>
  </si>
  <si>
    <t>3-05-11</t>
  </si>
  <si>
    <t>2-10-11</t>
  </si>
  <si>
    <t>2-01-12</t>
  </si>
  <si>
    <t>6-01-12</t>
  </si>
  <si>
    <t>2-02-12</t>
  </si>
  <si>
    <t>1-03-12</t>
  </si>
  <si>
    <t>3-05-12</t>
  </si>
  <si>
    <t>2-10-12</t>
  </si>
  <si>
    <t>2-01-13</t>
  </si>
  <si>
    <t>6-01-13</t>
  </si>
  <si>
    <t>2-02-13</t>
  </si>
  <si>
    <t>1-03-13</t>
  </si>
  <si>
    <t>2-10-13</t>
  </si>
  <si>
    <t>2-01-14</t>
  </si>
  <si>
    <t>6-01-14</t>
  </si>
  <si>
    <t>6-01-15</t>
  </si>
  <si>
    <t>6-01-16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</si>
  <si>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</si>
  <si>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</si>
  <si>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</si>
  <si>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</si>
  <si>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</si>
  <si>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</si>
  <si>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</si>
  <si>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</si>
  <si>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</si>
  <si>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</si>
  <si>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</si>
  <si>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</si>
  <si>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</si>
  <si>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</si>
  <si>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</si>
  <si>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</si>
  <si>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</si>
  <si>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</si>
  <si>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</si>
  <si>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</si>
  <si>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</si>
  <si>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</si>
  <si>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</si>
  <si>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</si>
  <si>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</si>
  <si>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</si>
  <si>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</si>
  <si>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</si>
  <si>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</si>
  <si>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</si>
  <si>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</si>
  <si>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</si>
  <si>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</si>
  <si>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</si>
  <si>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</si>
  <si>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</si>
  <si>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</si>
  <si>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</si>
  <si>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</si>
  <si>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</si>
  <si>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</si>
  <si>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</si>
  <si>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</si>
  <si>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</si>
  <si>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</si>
  <si>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</si>
  <si>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</si>
  <si>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</si>
  <si>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</si>
  <si>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</si>
  <si>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</si>
  <si>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</si>
  <si>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</si>
  <si>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</si>
  <si>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</si>
  <si>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</si>
  <si>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</si>
  <si>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Pública</t>
  </si>
  <si>
    <t>Subvencionada</t>
  </si>
  <si>
    <t>MATRÍCULA INICIAL Y NÚMERO DE SECCIONES</t>
  </si>
  <si>
    <t>CUADRO 1</t>
  </si>
  <si>
    <t>CUADRO 5</t>
  </si>
  <si>
    <t>CUADRO 2</t>
  </si>
  <si>
    <t>CUADRO 3</t>
  </si>
  <si>
    <t>Provincia / Cantón / Distrito</t>
  </si>
  <si>
    <t>Matrícula Inicial</t>
  </si>
  <si>
    <t>TOTAL</t>
  </si>
  <si>
    <t>CUADRO 6</t>
  </si>
  <si>
    <t>CUADRO 7</t>
  </si>
  <si>
    <t>Personal</t>
  </si>
  <si>
    <t>Aula Integrada</t>
  </si>
  <si>
    <t>00004</t>
  </si>
  <si>
    <t>4278</t>
  </si>
  <si>
    <t>ESC. OMAR DENGO GUERRERO</t>
  </si>
  <si>
    <t>BARRIO CUBA</t>
  </si>
  <si>
    <t>ESC. RICARDO JIMENEZ OREAMUNO</t>
  </si>
  <si>
    <t>00008</t>
  </si>
  <si>
    <t>4254</t>
  </si>
  <si>
    <t>ESC. BUENAVENTURA CORRALES</t>
  </si>
  <si>
    <t>AMON</t>
  </si>
  <si>
    <t>00013</t>
  </si>
  <si>
    <t>4249</t>
  </si>
  <si>
    <t>ESC. JUAN SANTAMARIA</t>
  </si>
  <si>
    <t>18</t>
  </si>
  <si>
    <t>LA AMISTAD</t>
  </si>
  <si>
    <t>00017</t>
  </si>
  <si>
    <t>4258</t>
  </si>
  <si>
    <t>ESC. MIGUEL OBREGON LIZANO</t>
  </si>
  <si>
    <t>SAN JUAN</t>
  </si>
  <si>
    <t>00018</t>
  </si>
  <si>
    <t>4281</t>
  </si>
  <si>
    <t>ESC. LA PEREGRINA</t>
  </si>
  <si>
    <t>LA PEREGRINA</t>
  </si>
  <si>
    <t>00023</t>
  </si>
  <si>
    <t>4245</t>
  </si>
  <si>
    <t>ESC. RAFAEL FRANCISCO OSEJO</t>
  </si>
  <si>
    <t>SABANA SUR</t>
  </si>
  <si>
    <t>00024</t>
  </si>
  <si>
    <t>4264</t>
  </si>
  <si>
    <t>PAVAS</t>
  </si>
  <si>
    <t>VILLA ESPERANZA</t>
  </si>
  <si>
    <t>00025</t>
  </si>
  <si>
    <t>4270</t>
  </si>
  <si>
    <t>00026</t>
  </si>
  <si>
    <t>4275</t>
  </si>
  <si>
    <t>ESC. CARLOS SANABRIA MORA</t>
  </si>
  <si>
    <t>CONTIGUO A LA PLAZA DE DEPORTES</t>
  </si>
  <si>
    <t>00029</t>
  </si>
  <si>
    <t>4269</t>
  </si>
  <si>
    <t>ESC. ABRAHAM LINCOLN</t>
  </si>
  <si>
    <t>50 METROS OESTE DEL MEGASUPER</t>
  </si>
  <si>
    <t>00030</t>
  </si>
  <si>
    <t>4283</t>
  </si>
  <si>
    <t>ESC. REPUBLICA DEL PARAGUAY</t>
  </si>
  <si>
    <t>HATILLO CENTRO</t>
  </si>
  <si>
    <t>00031</t>
  </si>
  <si>
    <t>4284</t>
  </si>
  <si>
    <t>ESC. CONCEPCION</t>
  </si>
  <si>
    <t>CONCEPCION</t>
  </si>
  <si>
    <t>CONCEPCION ABAJO</t>
  </si>
  <si>
    <t>11</t>
  </si>
  <si>
    <t>00033</t>
  </si>
  <si>
    <t>4357</t>
  </si>
  <si>
    <t>ESC. CENTRAL DE SAN SEBASTIAN</t>
  </si>
  <si>
    <t>LOPEZ MATEOS</t>
  </si>
  <si>
    <t>ROCIO CESPEDES CALDERON</t>
  </si>
  <si>
    <t>SN.SEBASTIAN,25 S.75 O.DE LA PLAZA DE DEPORTE</t>
  </si>
  <si>
    <t>00035</t>
  </si>
  <si>
    <t>4359</t>
  </si>
  <si>
    <t>ESC. DR. CALDERON MUÑOZ</t>
  </si>
  <si>
    <t>SAN MIGUEL</t>
  </si>
  <si>
    <t>HIGUITO</t>
  </si>
  <si>
    <t>00039</t>
  </si>
  <si>
    <t>4262</t>
  </si>
  <si>
    <t>00040</t>
  </si>
  <si>
    <t>4263</t>
  </si>
  <si>
    <t>FRENTE A LA PLAZA DE DEPORTES</t>
  </si>
  <si>
    <t>00042</t>
  </si>
  <si>
    <t>4279</t>
  </si>
  <si>
    <t>00043</t>
  </si>
  <si>
    <t>4280</t>
  </si>
  <si>
    <t>ESC. PBRO YANUARIO QUESADA</t>
  </si>
  <si>
    <t>00044</t>
  </si>
  <si>
    <t>4288</t>
  </si>
  <si>
    <t>ESC. JUAN XXIII</t>
  </si>
  <si>
    <t>SAN ANTONIO</t>
  </si>
  <si>
    <t>COSTADO SUR DEL TEMPLO CATOLICO</t>
  </si>
  <si>
    <t>ESC. SAN RAFAEL</t>
  </si>
  <si>
    <t>00046</t>
  </si>
  <si>
    <t>4353</t>
  </si>
  <si>
    <t>ESC. REPUBLICA DE PANAMA</t>
  </si>
  <si>
    <t>00047</t>
  </si>
  <si>
    <t>5231</t>
  </si>
  <si>
    <t>GRAVILIAS</t>
  </si>
  <si>
    <t>EL PORVENIR</t>
  </si>
  <si>
    <t>00048</t>
  </si>
  <si>
    <t>4355</t>
  </si>
  <si>
    <t>ESC. JOAQUIN GARCIA MONGE</t>
  </si>
  <si>
    <t>00050</t>
  </si>
  <si>
    <t>5232</t>
  </si>
  <si>
    <t>ESC. LAS GRAVILIAS</t>
  </si>
  <si>
    <t>00059</t>
  </si>
  <si>
    <t>4247</t>
  </si>
  <si>
    <t>ESC. ROBERTO CANTILLANO VINDAS</t>
  </si>
  <si>
    <t>LA MORA</t>
  </si>
  <si>
    <t>250 ESTE DE LA TERMINAL DE BUSES LA MORA</t>
  </si>
  <si>
    <t>00061</t>
  </si>
  <si>
    <t>00062</t>
  </si>
  <si>
    <t>4261</t>
  </si>
  <si>
    <t>ESC. CLAUDIO CORTES CASTRO</t>
  </si>
  <si>
    <t>SAN FRANCISCO</t>
  </si>
  <si>
    <t>300 OESTE DEL CENTRO COMERCIAL DE GUADALUPE</t>
  </si>
  <si>
    <t>00063</t>
  </si>
  <si>
    <t>4265</t>
  </si>
  <si>
    <t>PILAR</t>
  </si>
  <si>
    <t>MARIO VARGAS PEREZ</t>
  </si>
  <si>
    <t>FRENTE AL GIMNASIO MUNICIPAL</t>
  </si>
  <si>
    <t>00068</t>
  </si>
  <si>
    <t>4271</t>
  </si>
  <si>
    <t>ESC. PORFIRIO BRENES CASTRO</t>
  </si>
  <si>
    <t>14</t>
  </si>
  <si>
    <t>SAN VICENTE</t>
  </si>
  <si>
    <t>COSTADO SUR DE LA IGLESIA CATOLICA</t>
  </si>
  <si>
    <t>00069</t>
  </si>
  <si>
    <t>4286</t>
  </si>
  <si>
    <t>ESC. SAN BLAS</t>
  </si>
  <si>
    <t>SAN BLAS</t>
  </si>
  <si>
    <t>00070</t>
  </si>
  <si>
    <t>4290</t>
  </si>
  <si>
    <t>ESC. ESTADO DE ISRAEL</t>
  </si>
  <si>
    <t>CONTIGUO A LA IGLESIA CATOLICA</t>
  </si>
  <si>
    <t>00071</t>
  </si>
  <si>
    <t>4291</t>
  </si>
  <si>
    <t>ESC. JOSE ANA MARIN CUBERO</t>
  </si>
  <si>
    <t>200 OESTE 200 NORTE DEL TEMPLO CATOLICO</t>
  </si>
  <si>
    <t>00072</t>
  </si>
  <si>
    <t>ESC. MANUEL MARIA GUTIERREZ ZAMORA</t>
  </si>
  <si>
    <t>SAN PEDRO</t>
  </si>
  <si>
    <t>00073</t>
  </si>
  <si>
    <t>00074</t>
  </si>
  <si>
    <t>00076</t>
  </si>
  <si>
    <t>4385</t>
  </si>
  <si>
    <t>ESC. DARIO FLORES HERNANDEZ</t>
  </si>
  <si>
    <t>00078</t>
  </si>
  <si>
    <t>4386</t>
  </si>
  <si>
    <t>ESC. ROGELIO FERNANDEZ GÜELL</t>
  </si>
  <si>
    <t>00079</t>
  </si>
  <si>
    <t>4387</t>
  </si>
  <si>
    <t>ESC. LISIMACO CHAVARRIA PALMA</t>
  </si>
  <si>
    <t>TABARCIA</t>
  </si>
  <si>
    <t>00089</t>
  </si>
  <si>
    <t>4445</t>
  </si>
  <si>
    <t>ESC. BERNARDO SOTO ALFARO</t>
  </si>
  <si>
    <t>LISETTE ESQUIVEL LOPEZ</t>
  </si>
  <si>
    <t>escuelabernardosoto@hotmail.com</t>
  </si>
  <si>
    <t>COSTADO ESTE DE LA CRUZ ROJA COSTARRICENSE</t>
  </si>
  <si>
    <t>00090</t>
  </si>
  <si>
    <t>4452</t>
  </si>
  <si>
    <t>ESC. ASCENSION ESQUIVEL IBARRA</t>
  </si>
  <si>
    <t>PLAZA ACOSTA</t>
  </si>
  <si>
    <t>FLORY LEON RODRIGUEZ</t>
  </si>
  <si>
    <t>CALLE 5, AVENIDA 5</t>
  </si>
  <si>
    <t>00091</t>
  </si>
  <si>
    <t>4453</t>
  </si>
  <si>
    <t>ESC. JUAN RAFAEL MEOÑO HIDALGO</t>
  </si>
  <si>
    <t>EDUARDO UMAÑA FERNADEZ</t>
  </si>
  <si>
    <t>400 MTS ESTE DE LA IGLESIA DE LA AGONIA</t>
  </si>
  <si>
    <t>00092</t>
  </si>
  <si>
    <t>4441</t>
  </si>
  <si>
    <t>00093</t>
  </si>
  <si>
    <t>4447</t>
  </si>
  <si>
    <t>ESC. JULIA FERNANDEZ RODRIGUEZ</t>
  </si>
  <si>
    <t>00094</t>
  </si>
  <si>
    <t>4448</t>
  </si>
  <si>
    <t>ESC. ENRIQUE PINTO FERNANDEZ</t>
  </si>
  <si>
    <t>CONTIGUO AL LICEO SAN RAFAEL</t>
  </si>
  <si>
    <t>00095</t>
  </si>
  <si>
    <t>4455</t>
  </si>
  <si>
    <t>ESC. JESUS OCAÑA ROJAS</t>
  </si>
  <si>
    <t>EL COYOL</t>
  </si>
  <si>
    <t>1.5 KM SUROESTE DE LA ARROCERA COSTA RICA</t>
  </si>
  <si>
    <t>00097</t>
  </si>
  <si>
    <t>4454</t>
  </si>
  <si>
    <t>ESC. GENERAL JOSE DE SAN MARTIN</t>
  </si>
  <si>
    <t>AMANCIO CORDOBA SOTO</t>
  </si>
  <si>
    <t>00099</t>
  </si>
  <si>
    <t>4442</t>
  </si>
  <si>
    <t>ESC. EULOGIA RUIZ RUIZ</t>
  </si>
  <si>
    <t>MARCELA CESPEDES GONZALEZ</t>
  </si>
  <si>
    <t>150 MTS ESTE DEL CUERPO BOMBEROS</t>
  </si>
  <si>
    <t>00100</t>
  </si>
  <si>
    <t>4450</t>
  </si>
  <si>
    <t>ESC. SIMON BOLIVAR PALACIOS</t>
  </si>
  <si>
    <t>00101</t>
  </si>
  <si>
    <t>4451</t>
  </si>
  <si>
    <t>ESC. ALICE MOYA RODRIGUEZ</t>
  </si>
  <si>
    <t>SAN ROQUE</t>
  </si>
  <si>
    <t>100 MTS OESTE TEMPLO CATOLICO SAN ROQUE</t>
  </si>
  <si>
    <t>00102</t>
  </si>
  <si>
    <t>4446</t>
  </si>
  <si>
    <t>ESC. PEDRO AGUIRRE CERDA</t>
  </si>
  <si>
    <t>COSTADO OESTE DEL PARQUE SAN PEDRO</t>
  </si>
  <si>
    <t>00103</t>
  </si>
  <si>
    <t>4444</t>
  </si>
  <si>
    <t>ESC. PRIMO VARGAS VALVERDE</t>
  </si>
  <si>
    <t>00104</t>
  </si>
  <si>
    <t>4443</t>
  </si>
  <si>
    <t>ESC. CENTRAL DE ATENAS</t>
  </si>
  <si>
    <t>00106</t>
  </si>
  <si>
    <t>4498</t>
  </si>
  <si>
    <t>ESC. JORGE WASHINGTON</t>
  </si>
  <si>
    <t>00107</t>
  </si>
  <si>
    <t>5241</t>
  </si>
  <si>
    <t>100 ESTE Y 100 NORTE DE PERIMERCADOS</t>
  </si>
  <si>
    <t>00109</t>
  </si>
  <si>
    <t>4496</t>
  </si>
  <si>
    <t>COSTADO SUR DEL PARQUE CENTRAL, NARANJO</t>
  </si>
  <si>
    <t>00110</t>
  </si>
  <si>
    <t>4499</t>
  </si>
  <si>
    <t>00112</t>
  </si>
  <si>
    <t>4515</t>
  </si>
  <si>
    <t>ESC. JUAN CHAVES ROJAS</t>
  </si>
  <si>
    <t>CIUDAD QUESADA</t>
  </si>
  <si>
    <t>00114</t>
  </si>
  <si>
    <t>4518</t>
  </si>
  <si>
    <t>ESC. MARIO SALAZAR MORA</t>
  </si>
  <si>
    <t>AGUAS ZARCAS</t>
  </si>
  <si>
    <t>COSTADO NORTE DE LA PLAZA DE DEPORTES</t>
  </si>
  <si>
    <t>00116</t>
  </si>
  <si>
    <t>4519</t>
  </si>
  <si>
    <t>ESC. RICARDO VARGAS MURILLO</t>
  </si>
  <si>
    <t>LOS CHILES</t>
  </si>
  <si>
    <t>WILTON HURTADO ACUÑA</t>
  </si>
  <si>
    <t>00119</t>
  </si>
  <si>
    <t>4537</t>
  </si>
  <si>
    <t>ESC. LOS ANGELES</t>
  </si>
  <si>
    <t>LOS ANGELES</t>
  </si>
  <si>
    <t>00121</t>
  </si>
  <si>
    <t>SAN NICOLAS</t>
  </si>
  <si>
    <t>00125</t>
  </si>
  <si>
    <t>4551</t>
  </si>
  <si>
    <t>ESC. REPUBLICA FRANCESA</t>
  </si>
  <si>
    <t>00126</t>
  </si>
  <si>
    <t>4554</t>
  </si>
  <si>
    <t>EL TEJAR</t>
  </si>
  <si>
    <t>DIAGONAL A LA BASILICA DEL TEJAR</t>
  </si>
  <si>
    <t>00128</t>
  </si>
  <si>
    <t>4543</t>
  </si>
  <si>
    <t>ESC. MONSEÑOR SANABRIA MARTINEZ</t>
  </si>
  <si>
    <t>SAN RAFAEL DE OREAMUNO</t>
  </si>
  <si>
    <t>ESC. LEON CORTES CASTRO</t>
  </si>
  <si>
    <t>00131</t>
  </si>
  <si>
    <t>4544</t>
  </si>
  <si>
    <t>ESC. EUGENIO CORRALES BIANCHINI</t>
  </si>
  <si>
    <t>LA SOLEDAD</t>
  </si>
  <si>
    <t>00132</t>
  </si>
  <si>
    <t>00138</t>
  </si>
  <si>
    <t>00140</t>
  </si>
  <si>
    <t>4617</t>
  </si>
  <si>
    <t>400 NORTE DEL LICEO DE HEREDIA</t>
  </si>
  <si>
    <t>00143</t>
  </si>
  <si>
    <t>4670</t>
  </si>
  <si>
    <t>BARRIO LOURDES</t>
  </si>
  <si>
    <t>ROY ODIO IBARRA</t>
  </si>
  <si>
    <t>00152</t>
  </si>
  <si>
    <t>4626</t>
  </si>
  <si>
    <t>SANTA BARBARA</t>
  </si>
  <si>
    <t>COSTADO OESTE DEL PARQUE DE STA. BARBARA</t>
  </si>
  <si>
    <t>00153</t>
  </si>
  <si>
    <t>6381</t>
  </si>
  <si>
    <t>ESC. EL ROBLE</t>
  </si>
  <si>
    <t>SANTO DOMINGO</t>
  </si>
  <si>
    <t>COSTADO SUR DE LA PLAZA DE DEPORTES</t>
  </si>
  <si>
    <t>00161</t>
  </si>
  <si>
    <t>00162</t>
  </si>
  <si>
    <t>4672</t>
  </si>
  <si>
    <t>00163</t>
  </si>
  <si>
    <t>4631</t>
  </si>
  <si>
    <t>SAN PABLO</t>
  </si>
  <si>
    <t>00170</t>
  </si>
  <si>
    <t>4677</t>
  </si>
  <si>
    <t>ESC. LA VICTORIA</t>
  </si>
  <si>
    <t>LA VICTORIA</t>
  </si>
  <si>
    <t>COSTADO OESTE PLAZA DE DEPORTES LA VICTORIA</t>
  </si>
  <si>
    <t>00172</t>
  </si>
  <si>
    <t>4692</t>
  </si>
  <si>
    <t>ESC. LEONIDAS BRICEÑO BALTODANO</t>
  </si>
  <si>
    <t>INVU</t>
  </si>
  <si>
    <t>200 SUR Y 25 ESTE DE LA MUNICIPALIDAD</t>
  </si>
  <si>
    <t>WARNER MATARRITA ESPINOZA</t>
  </si>
  <si>
    <t>00174</t>
  </si>
  <si>
    <t>4708</t>
  </si>
  <si>
    <t>SANTA CRUZ</t>
  </si>
  <si>
    <t>ESQUIPULAS</t>
  </si>
  <si>
    <t>CELIA PASTRANA GUTIERREZ</t>
  </si>
  <si>
    <t>100 MTS OESTE DE LA EMPRESA TRALAPA</t>
  </si>
  <si>
    <t>00175</t>
  </si>
  <si>
    <t>4810</t>
  </si>
  <si>
    <t>ESC. TEODORO PICADO MICHALSKY</t>
  </si>
  <si>
    <t>00176</t>
  </si>
  <si>
    <t>4719</t>
  </si>
  <si>
    <t>ESC. MONSEÑOR LUIS LEIPOLD</t>
  </si>
  <si>
    <t>00177</t>
  </si>
  <si>
    <t>4721</t>
  </si>
  <si>
    <t>ESC. DELIA OVIEDO DE ACUÑA</t>
  </si>
  <si>
    <t>LAS JUNTAS</t>
  </si>
  <si>
    <t>FRENTE A LA CASA CURAL</t>
  </si>
  <si>
    <t>00178</t>
  </si>
  <si>
    <t>4720</t>
  </si>
  <si>
    <t>ESC. JOSE MARIA CALDERON</t>
  </si>
  <si>
    <t>00180</t>
  </si>
  <si>
    <t>4730</t>
  </si>
  <si>
    <t>ESC. DELIA URBINA DE GUEVARA</t>
  </si>
  <si>
    <t>00184</t>
  </si>
  <si>
    <t>4733</t>
  </si>
  <si>
    <t>ESC. ARTURO TORRES MARTINEZ</t>
  </si>
  <si>
    <t>ESPIRITU SANTO</t>
  </si>
  <si>
    <t>00186</t>
  </si>
  <si>
    <t>4805</t>
  </si>
  <si>
    <t>ESC. REPUBLICA DE COREA</t>
  </si>
  <si>
    <t>RANCHO GRANDE</t>
  </si>
  <si>
    <t>00188</t>
  </si>
  <si>
    <t>00192</t>
  </si>
  <si>
    <t>4756</t>
  </si>
  <si>
    <t>COTO</t>
  </si>
  <si>
    <t>MARIA AUXILIADORA</t>
  </si>
  <si>
    <t>00194</t>
  </si>
  <si>
    <t>4755</t>
  </si>
  <si>
    <t>ESC. ALBERTO ECHANDI MONTERO</t>
  </si>
  <si>
    <t>CIUDAD NEILY</t>
  </si>
  <si>
    <t>00196</t>
  </si>
  <si>
    <t>4770</t>
  </si>
  <si>
    <t>00197</t>
  </si>
  <si>
    <t>4771</t>
  </si>
  <si>
    <t>ESC. RAFAEL YGLESIAS CASTRO</t>
  </si>
  <si>
    <t>LIMON CENTRO</t>
  </si>
  <si>
    <t>00198</t>
  </si>
  <si>
    <t>4772</t>
  </si>
  <si>
    <t>ESC. JUSTO ANTONIO FACIO</t>
  </si>
  <si>
    <t>00199</t>
  </si>
  <si>
    <t>4773</t>
  </si>
  <si>
    <t>BATAN CENTRO</t>
  </si>
  <si>
    <t>CONTIGUO AL MINISTERIO DE SALUD, BATAN</t>
  </si>
  <si>
    <t>00200</t>
  </si>
  <si>
    <t>4795</t>
  </si>
  <si>
    <t>FRENTE A LA PLAZA EL SALVADOR</t>
  </si>
  <si>
    <t>00201</t>
  </si>
  <si>
    <t>4800</t>
  </si>
  <si>
    <t>00205</t>
  </si>
  <si>
    <t>4649</t>
  </si>
  <si>
    <t>ESC. MERCEDES SUR</t>
  </si>
  <si>
    <t>MERCEDES SUR</t>
  </si>
  <si>
    <t>00208</t>
  </si>
  <si>
    <t>4567</t>
  </si>
  <si>
    <t>ESC. MANUEL CASTRO BLANCO</t>
  </si>
  <si>
    <t>LOS SANTOS</t>
  </si>
  <si>
    <t>20</t>
  </si>
  <si>
    <t>00214</t>
  </si>
  <si>
    <t>4300</t>
  </si>
  <si>
    <t>ESC. QUINCE DE AGOSTO</t>
  </si>
  <si>
    <t>TIRRASES</t>
  </si>
  <si>
    <t>00218</t>
  </si>
  <si>
    <t>4354</t>
  </si>
  <si>
    <t>ESC. LOS GUIDO</t>
  </si>
  <si>
    <t>LOS GUIDO</t>
  </si>
  <si>
    <t>00219</t>
  </si>
  <si>
    <t>4463</t>
  </si>
  <si>
    <t>ESC. HOLANDA</t>
  </si>
  <si>
    <t>250 M SUR PARADA DE BUSES DE TUASA</t>
  </si>
  <si>
    <t>00221</t>
  </si>
  <si>
    <t>4465</t>
  </si>
  <si>
    <t>ESC. DAVID GONZALEZ ALFARO</t>
  </si>
  <si>
    <t>RIO SEGUNDO</t>
  </si>
  <si>
    <t>00223</t>
  </si>
  <si>
    <t>00224</t>
  </si>
  <si>
    <t>4466</t>
  </si>
  <si>
    <t>ESC. PACTO DEL JOCOTE</t>
  </si>
  <si>
    <t>PACTO DEL JOCOTE</t>
  </si>
  <si>
    <t>GEOVANNY GUERRERO AVILA</t>
  </si>
  <si>
    <t>300 SUR DE ARROCERA CR Y 175 SUR MONUMENTO</t>
  </si>
  <si>
    <t>00227</t>
  </si>
  <si>
    <t>4639</t>
  </si>
  <si>
    <t>ESC. FIDEL CHAVES MURILLO</t>
  </si>
  <si>
    <t>LA RIBERA</t>
  </si>
  <si>
    <t>00231</t>
  </si>
  <si>
    <t>00233</t>
  </si>
  <si>
    <t>4710</t>
  </si>
  <si>
    <t>COSTADO ESTE DE LA IGLESIA CATOLICA</t>
  </si>
  <si>
    <t>00244</t>
  </si>
  <si>
    <t>4363</t>
  </si>
  <si>
    <t>ESC. JUSTO MARIA PADILLA CASTRO</t>
  </si>
  <si>
    <t>SAN JUAN SUR</t>
  </si>
  <si>
    <t>SAN JUAN SUR, FRENTE A LA PLAZA DE DEPORTES</t>
  </si>
  <si>
    <t>00249</t>
  </si>
  <si>
    <t>4556</t>
  </si>
  <si>
    <t>SAN MARCOS</t>
  </si>
  <si>
    <t>00252</t>
  </si>
  <si>
    <t>4794</t>
  </si>
  <si>
    <t>ESC. POCORA</t>
  </si>
  <si>
    <t>POCORA</t>
  </si>
  <si>
    <t>00253</t>
  </si>
  <si>
    <t>4645</t>
  </si>
  <si>
    <t>00254</t>
  </si>
  <si>
    <t>4501</t>
  </si>
  <si>
    <t>ESC. OTILIO ULATE BLANCO</t>
  </si>
  <si>
    <t>00255</t>
  </si>
  <si>
    <t>4646</t>
  </si>
  <si>
    <t>FRANCINE CESPEDES RODRIGUEZ</t>
  </si>
  <si>
    <t>00261</t>
  </si>
  <si>
    <t>4459</t>
  </si>
  <si>
    <t>ESC. SANTA RITA</t>
  </si>
  <si>
    <t>SANTA RITA</t>
  </si>
  <si>
    <t>MARTIN ROJAS ALFARO</t>
  </si>
  <si>
    <t>00266</t>
  </si>
  <si>
    <t>4303</t>
  </si>
  <si>
    <t>00267</t>
  </si>
  <si>
    <t>4364</t>
  </si>
  <si>
    <t>SAN RAFAEL ARRIBA</t>
  </si>
  <si>
    <t>MAIQUETIA</t>
  </si>
  <si>
    <t>00273</t>
  </si>
  <si>
    <t>4366</t>
  </si>
  <si>
    <t>ESC. ELIAS JIMENEZ CASTRO</t>
  </si>
  <si>
    <t>SAN RAFAEL ABAJO</t>
  </si>
  <si>
    <t>SAN FELIPE</t>
  </si>
  <si>
    <t>LA AURORA</t>
  </si>
  <si>
    <t>00275</t>
  </si>
  <si>
    <t>4312</t>
  </si>
  <si>
    <t>00276</t>
  </si>
  <si>
    <t>4302</t>
  </si>
  <si>
    <t>ESC. JESUS JIMENEZ ZAMORA</t>
  </si>
  <si>
    <t>00278</t>
  </si>
  <si>
    <t>5220</t>
  </si>
  <si>
    <t>ESC. JUAN ENRIQUE PESTALOZZI</t>
  </si>
  <si>
    <t>PURRAL</t>
  </si>
  <si>
    <t>XINIA PATRICIA VARGAS CORRALES</t>
  </si>
  <si>
    <t>COSTADO OESTE DE LA IGLESIA CATOLICA</t>
  </si>
  <si>
    <t>00279</t>
  </si>
  <si>
    <t>4737</t>
  </si>
  <si>
    <t>ESC. RIOJALANDIA</t>
  </si>
  <si>
    <t>RIOJALANDIA</t>
  </si>
  <si>
    <t>00281</t>
  </si>
  <si>
    <t>4757</t>
  </si>
  <si>
    <t>BARRIO BELLA VISTA</t>
  </si>
  <si>
    <t>00284</t>
  </si>
  <si>
    <t>4761</t>
  </si>
  <si>
    <t>ESC. PASO CANOAS</t>
  </si>
  <si>
    <t>CANOAS</t>
  </si>
  <si>
    <t>00286</t>
  </si>
  <si>
    <t>00287</t>
  </si>
  <si>
    <t>4648</t>
  </si>
  <si>
    <t>ESC. PUERTO VIEJO</t>
  </si>
  <si>
    <t>PUERTO VIEJO</t>
  </si>
  <si>
    <t>JULIETA ALVARADO GONZALEZ</t>
  </si>
  <si>
    <t>CONTIGUO AL SALON PARROQUIAL</t>
  </si>
  <si>
    <t>00293</t>
  </si>
  <si>
    <t>4462</t>
  </si>
  <si>
    <t>ESC. MANUEL FRANCISCO CARRILLO SABORIO</t>
  </si>
  <si>
    <t>LILLIANA CORTES GONZALEZ</t>
  </si>
  <si>
    <t>1 KM NORESTE DEL ESTADIO MORERA SOTO</t>
  </si>
  <si>
    <t>00294</t>
  </si>
  <si>
    <t>4467</t>
  </si>
  <si>
    <t>00299</t>
  </si>
  <si>
    <t>4565</t>
  </si>
  <si>
    <t>ESC. RESCATE DE UJARRAS</t>
  </si>
  <si>
    <t>LLANOS SANTA LUCIA</t>
  </si>
  <si>
    <t>50 SUR DE LA GUARDIA RURAL</t>
  </si>
  <si>
    <t>00300</t>
  </si>
  <si>
    <t>00302</t>
  </si>
  <si>
    <t>4468</t>
  </si>
  <si>
    <t>ESC. GABRIELA MISTRAL</t>
  </si>
  <si>
    <t>LA GUACIMA</t>
  </si>
  <si>
    <t>RODOLFO LEANDRO JIMENEZ</t>
  </si>
  <si>
    <t>00304</t>
  </si>
  <si>
    <t>4315</t>
  </si>
  <si>
    <t>00313</t>
  </si>
  <si>
    <t>4655</t>
  </si>
  <si>
    <t>ESC. FINCA SEIS</t>
  </si>
  <si>
    <t>HORQUETAS</t>
  </si>
  <si>
    <t>FINCA SEIS</t>
  </si>
  <si>
    <t>ROCIO PICADO AZOFEIFA</t>
  </si>
  <si>
    <t>00319</t>
  </si>
  <si>
    <t>4470</t>
  </si>
  <si>
    <t>ESC. MARIANA MADRIGAL DE LA O</t>
  </si>
  <si>
    <t>TAMBOR</t>
  </si>
  <si>
    <t>TUETAL NORTE</t>
  </si>
  <si>
    <t>00321</t>
  </si>
  <si>
    <t>4471</t>
  </si>
  <si>
    <t>ESC. SAN LUIS</t>
  </si>
  <si>
    <t>CARRILLOS BAJO</t>
  </si>
  <si>
    <t>00323</t>
  </si>
  <si>
    <t>4652</t>
  </si>
  <si>
    <t>00324</t>
  </si>
  <si>
    <t>4651</t>
  </si>
  <si>
    <t>00332</t>
  </si>
  <si>
    <t>4778</t>
  </si>
  <si>
    <t>ESC. LOS CORALES</t>
  </si>
  <si>
    <t>LOS CORALES</t>
  </si>
  <si>
    <t>00335</t>
  </si>
  <si>
    <t>4742</t>
  </si>
  <si>
    <t>ESC. FRAY CASIANO DE MADRID</t>
  </si>
  <si>
    <t>FRAY CASIANO DE M.</t>
  </si>
  <si>
    <t>COSTADO OESTE DEL INA</t>
  </si>
  <si>
    <t>00336</t>
  </si>
  <si>
    <t>4765</t>
  </si>
  <si>
    <t>ESC. EDUARDO GARNIER UGALDE</t>
  </si>
  <si>
    <t>PALMAR NORTE</t>
  </si>
  <si>
    <t>00337</t>
  </si>
  <si>
    <t>4741</t>
  </si>
  <si>
    <t>00338</t>
  </si>
  <si>
    <t>4523</t>
  </si>
  <si>
    <t>ESC. CEDRAL</t>
  </si>
  <si>
    <t>CEDRAL</t>
  </si>
  <si>
    <t>ESC. CORAZON DE JESUS</t>
  </si>
  <si>
    <t>CORAZON DE JESUS</t>
  </si>
  <si>
    <t>00345</t>
  </si>
  <si>
    <t>4318</t>
  </si>
  <si>
    <t>ESC. GRANADILLA NORTE</t>
  </si>
  <si>
    <t>GRANADILLA NORTE</t>
  </si>
  <si>
    <t>JULIETA BARBOZA VALVERDE</t>
  </si>
  <si>
    <t>00346</t>
  </si>
  <si>
    <t>4711</t>
  </si>
  <si>
    <t>ESC. CARTAGENA</t>
  </si>
  <si>
    <t>CARTAGENA</t>
  </si>
  <si>
    <t>250 MTS DE LA GAR</t>
  </si>
  <si>
    <t>00350</t>
  </si>
  <si>
    <t>4740</t>
  </si>
  <si>
    <t>ESC. DR. RICARDO MORENO CAÑAS</t>
  </si>
  <si>
    <t>PENINSULAR</t>
  </si>
  <si>
    <t>JICARAL</t>
  </si>
  <si>
    <t>00353</t>
  </si>
  <si>
    <t>4576</t>
  </si>
  <si>
    <t>ESC. PBRO. JUAN DE DIOS TREJOS</t>
  </si>
  <si>
    <t>PACAYAS</t>
  </si>
  <si>
    <t>FRENTE AL PALACIO MUNICIPAL DE ALVARADO</t>
  </si>
  <si>
    <t>00354</t>
  </si>
  <si>
    <t>4807</t>
  </si>
  <si>
    <t>ESC. CENTRAL DE JACO</t>
  </si>
  <si>
    <t>JACO</t>
  </si>
  <si>
    <t>00361</t>
  </si>
  <si>
    <t>4799</t>
  </si>
  <si>
    <t>ESC. ROXANA</t>
  </si>
  <si>
    <t>ROXANA</t>
  </si>
  <si>
    <t>00363</t>
  </si>
  <si>
    <t>00370</t>
  </si>
  <si>
    <t>4350</t>
  </si>
  <si>
    <t>ESC. CARMEN LYRA</t>
  </si>
  <si>
    <t>CONCEPCION ARRIBA</t>
  </si>
  <si>
    <t>00371</t>
  </si>
  <si>
    <t>00372</t>
  </si>
  <si>
    <t>4529</t>
  </si>
  <si>
    <t>ESC. GONZALO MONGE BERMUDEZ</t>
  </si>
  <si>
    <t>PITAL</t>
  </si>
  <si>
    <t>00377</t>
  </si>
  <si>
    <t>4373</t>
  </si>
  <si>
    <t>ESC. DOS CERCAS</t>
  </si>
  <si>
    <t>SAN LORENZO</t>
  </si>
  <si>
    <t>00378</t>
  </si>
  <si>
    <t>4374</t>
  </si>
  <si>
    <t>ESC. GABRIEL BRENES ROBLES</t>
  </si>
  <si>
    <t>SAN GABRIEL</t>
  </si>
  <si>
    <t>00380</t>
  </si>
  <si>
    <t>4319</t>
  </si>
  <si>
    <t>ESC. SAN FELIPE</t>
  </si>
  <si>
    <t>00381</t>
  </si>
  <si>
    <t>4324</t>
  </si>
  <si>
    <t>00390</t>
  </si>
  <si>
    <t>4505</t>
  </si>
  <si>
    <t>ESC. JUDAS TADEO CORRALES SAENZ</t>
  </si>
  <si>
    <t>CANDELARIA</t>
  </si>
  <si>
    <t>00398</t>
  </si>
  <si>
    <t>5256</t>
  </si>
  <si>
    <t>ESC. FILADELFIA</t>
  </si>
  <si>
    <t>FILADELFIA</t>
  </si>
  <si>
    <t>00400</t>
  </si>
  <si>
    <t>4656</t>
  </si>
  <si>
    <t>DETRAS DE LA IGLESIA CATOLICA</t>
  </si>
  <si>
    <t>00403</t>
  </si>
  <si>
    <t>4419</t>
  </si>
  <si>
    <t>ESC. SANTA CRUZ</t>
  </si>
  <si>
    <t>50 MTS. SUR DEL TEMPLO CATOLICO DE STA. CRUZ</t>
  </si>
  <si>
    <t>00409</t>
  </si>
  <si>
    <t>4745</t>
  </si>
  <si>
    <t>ESC. JULIO ACOSTA GARCIA</t>
  </si>
  <si>
    <t>PAQUERA</t>
  </si>
  <si>
    <t>00410</t>
  </si>
  <si>
    <t>4476</t>
  </si>
  <si>
    <t>ESC. VILLA BONITA</t>
  </si>
  <si>
    <t>VILLA BONITA</t>
  </si>
  <si>
    <t>WILLIAM BADILLA MURILLO</t>
  </si>
  <si>
    <t>00421</t>
  </si>
  <si>
    <t>5224</t>
  </si>
  <si>
    <t>ESC. LUIS DEMETRIO TINOCO CASTRO</t>
  </si>
  <si>
    <t>LOS CUADROS</t>
  </si>
  <si>
    <t>00426</t>
  </si>
  <si>
    <t>4309</t>
  </si>
  <si>
    <t>LA CARPIO</t>
  </si>
  <si>
    <t>VENECIA</t>
  </si>
  <si>
    <t>00429</t>
  </si>
  <si>
    <t>4526</t>
  </si>
  <si>
    <t>150 NORTE DEL TEMPLO CATOLICO</t>
  </si>
  <si>
    <t>00430</t>
  </si>
  <si>
    <t>4527</t>
  </si>
  <si>
    <t>ESC. JUAN RAFAEL CHACON CASTRO</t>
  </si>
  <si>
    <t>BOCA DE ARENAL</t>
  </si>
  <si>
    <t>00435</t>
  </si>
  <si>
    <t>5253</t>
  </si>
  <si>
    <t>ESC. LAS PALMITAS</t>
  </si>
  <si>
    <t>LAS PALMITAS</t>
  </si>
  <si>
    <t>00437</t>
  </si>
  <si>
    <t>5237</t>
  </si>
  <si>
    <t>ESC. DR. ADOLFO JIMENEZ DE LA GUARDIA</t>
  </si>
  <si>
    <t>00442</t>
  </si>
  <si>
    <t>4335</t>
  </si>
  <si>
    <t>ESC. EL CARMEN</t>
  </si>
  <si>
    <t>00444</t>
  </si>
  <si>
    <t>4780</t>
  </si>
  <si>
    <t>ESC. MATINA</t>
  </si>
  <si>
    <t>MATINA CENTRO</t>
  </si>
  <si>
    <t>00467</t>
  </si>
  <si>
    <t>4686</t>
  </si>
  <si>
    <t>ESC. EL GUAYABO</t>
  </si>
  <si>
    <t>GUAYABO</t>
  </si>
  <si>
    <t>CARRIZAL</t>
  </si>
  <si>
    <t>00482</t>
  </si>
  <si>
    <t>4479</t>
  </si>
  <si>
    <t>00485</t>
  </si>
  <si>
    <t>4725</t>
  </si>
  <si>
    <t>ESC. ARENAL</t>
  </si>
  <si>
    <t>ARENAL</t>
  </si>
  <si>
    <t>00490</t>
  </si>
  <si>
    <t>ESC. CAPRI</t>
  </si>
  <si>
    <t>CAPRI</t>
  </si>
  <si>
    <t>FRENTE A PLAZA DEPORTIVA LA CAPRI</t>
  </si>
  <si>
    <t>00495</t>
  </si>
  <si>
    <t>4483</t>
  </si>
  <si>
    <t>ESC. RICARDO FERNANDEZ GUARDIA</t>
  </si>
  <si>
    <t>FRENTE A LA PLAZA DE FUTBOL, LA GARITA</t>
  </si>
  <si>
    <t>00500</t>
  </si>
  <si>
    <t>4584</t>
  </si>
  <si>
    <t>ESC. VILLAS DE AYARCO</t>
  </si>
  <si>
    <t>VILLAS DE AYARCO</t>
  </si>
  <si>
    <t>00512</t>
  </si>
  <si>
    <t>4382</t>
  </si>
  <si>
    <t>DE LA CLINICA DE ASERRI 200 NORTE Y 100 OESTE</t>
  </si>
  <si>
    <t>00518</t>
  </si>
  <si>
    <t>4659</t>
  </si>
  <si>
    <t>00519</t>
  </si>
  <si>
    <t>4658</t>
  </si>
  <si>
    <t>ESC. NUEVO HORIZONTE</t>
  </si>
  <si>
    <t>FRENTE AL ABASTECEDOR EL PROGRESO</t>
  </si>
  <si>
    <t>00521</t>
  </si>
  <si>
    <t>4383</t>
  </si>
  <si>
    <t>ESC. LINDA VISTA</t>
  </si>
  <si>
    <t>LINDA VISTA</t>
  </si>
  <si>
    <t>ETNA ARTAVIA SEGURA</t>
  </si>
  <si>
    <t>00522</t>
  </si>
  <si>
    <t>4377</t>
  </si>
  <si>
    <t>ESC. MANUEL ORTUÑO BOUTIN</t>
  </si>
  <si>
    <t>00534</t>
  </si>
  <si>
    <t>4784</t>
  </si>
  <si>
    <t>00551</t>
  </si>
  <si>
    <t>4542</t>
  </si>
  <si>
    <t>ESC. CENTRAL DE TRES RIOS</t>
  </si>
  <si>
    <t>TRES RIOS</t>
  </si>
  <si>
    <t>COSTADO SUR DE LA IGLESIA DE TRES RIOS</t>
  </si>
  <si>
    <t>00566</t>
  </si>
  <si>
    <t>4478</t>
  </si>
  <si>
    <t>ESC. LUIS FELIPE GONZALEZ FLORES</t>
  </si>
  <si>
    <t>SABANILLA</t>
  </si>
  <si>
    <t>00582</t>
  </si>
  <si>
    <t>6227</t>
  </si>
  <si>
    <t>ESC. BUENOS AIRES</t>
  </si>
  <si>
    <t>00590</t>
  </si>
  <si>
    <t>5390</t>
  </si>
  <si>
    <t>ESC. MONSEÑOR DELFIN QUESADA CASTRO</t>
  </si>
  <si>
    <t>SABANA REDONDA</t>
  </si>
  <si>
    <t>00748</t>
  </si>
  <si>
    <t>4362</t>
  </si>
  <si>
    <t>ESC. SOTERO GONZALEZ BARQUERO</t>
  </si>
  <si>
    <t>SAN JUAN DE DIOS</t>
  </si>
  <si>
    <t>01555</t>
  </si>
  <si>
    <t>4644</t>
  </si>
  <si>
    <t>ESC. LA AURORA</t>
  </si>
  <si>
    <t>ANA ELEIDA ARGUEDAS BEITA</t>
  </si>
  <si>
    <t>Privada</t>
  </si>
  <si>
    <t>CUADRO 4</t>
  </si>
  <si>
    <t>CAPELLADES</t>
  </si>
  <si>
    <t>SARDINAL</t>
  </si>
  <si>
    <t>COBANO</t>
  </si>
  <si>
    <t>Docentes - Aula Integrada</t>
  </si>
  <si>
    <t>Docentes Reubicados de Educación Especial</t>
  </si>
  <si>
    <t>Docentes Reubicados</t>
  </si>
  <si>
    <t>ESC. JOSEFINA LOPEZ BONILLA</t>
  </si>
  <si>
    <t>ESC. BELEN</t>
  </si>
  <si>
    <t>ESC. BATAAN</t>
  </si>
  <si>
    <t>ESC. LIMON 2000</t>
  </si>
  <si>
    <t>5495</t>
  </si>
  <si>
    <t>00893</t>
  </si>
  <si>
    <t>ESC. MONTERO Y PALITO</t>
  </si>
  <si>
    <t>6074</t>
  </si>
  <si>
    <t>01967</t>
  </si>
  <si>
    <t>ESC. CARRIZAL</t>
  </si>
  <si>
    <t>500 OESTE DE CERAS JHONSON</t>
  </si>
  <si>
    <t>esc.rogeliofernandezguell@mep.go.cr</t>
  </si>
  <si>
    <t>COSTADO SUR DEL PARQUE RECREATIVO</t>
  </si>
  <si>
    <t>esc.juliafernandez.alajuela@mep.go.cr</t>
  </si>
  <si>
    <t>esc.liderdesanmartin@mep.go.cr</t>
  </si>
  <si>
    <t>esc.albertoechandimontero@mep.go.cr</t>
  </si>
  <si>
    <t>esc.sanluiscarrillos@mep.go.cr</t>
  </si>
  <si>
    <t>esc.ricardofernandezguardia@mep.go.cr</t>
  </si>
  <si>
    <t>esc.mariosalazarmora@mep.go.cr</t>
  </si>
  <si>
    <t>esc.losangelesdelafortuna@mep.go.cr</t>
  </si>
  <si>
    <t>esc.juanrafaelchaconcastro@mep.go.cr</t>
  </si>
  <si>
    <t>200 SUR DEL BAR LA ULTIMA COPA</t>
  </si>
  <si>
    <t>esc.leoncortescastrotarrazu@mep.go.cr</t>
  </si>
  <si>
    <t>esc.lavictoria.liberia@mep.go.cr</t>
  </si>
  <si>
    <t>esc.elguayabo@mep.go.cr</t>
  </si>
  <si>
    <t>esc.leonidasbricenobaltodano@mep.go.cr</t>
  </si>
  <si>
    <t>esc.josefina.lopez.bonilla@mep.go.cr</t>
  </si>
  <si>
    <t>esc.debelen@mep.go.cr</t>
  </si>
  <si>
    <t>esc.arenal@mep.go.cr</t>
  </si>
  <si>
    <t>esc.elroble.puntarenas@mep.go.cr</t>
  </si>
  <si>
    <t>esc.julioacostagarcia@mep.go.cr</t>
  </si>
  <si>
    <t>esc.licalbertoechandimontero@mep.go.cr</t>
  </si>
  <si>
    <t>esc.mariaauxiliadora@mep.go.cr</t>
  </si>
  <si>
    <t>esc.pasocanoas@mep.go.cr</t>
  </si>
  <si>
    <t>esc.generaltomasguardia@mep.go.cr</t>
  </si>
  <si>
    <t>COSTADO ESTE DE LA MUSMANI, LIMON CENTRO</t>
  </si>
  <si>
    <t>esc.rafaelyglesiascastro@mep.go.cr</t>
  </si>
  <si>
    <t>esc.justoantoniofacio@mep.go.cr</t>
  </si>
  <si>
    <t>esc.excelenciabataan@mep.go.cr</t>
  </si>
  <si>
    <t>FRENTE AL COL. TEC. PROF. INDUSTRIAL DE LIMON</t>
  </si>
  <si>
    <t>LIMON 2000</t>
  </si>
  <si>
    <t>esc.roxana@mep.go.cr</t>
  </si>
  <si>
    <t>esc.centralfiladelfia@mep.go.cr</t>
  </si>
  <si>
    <t>PALITO</t>
  </si>
  <si>
    <t>GUISELLE FERNANDEZ MEDINA</t>
  </si>
  <si>
    <t>esc.monteroypalito@mep.go.cr</t>
  </si>
  <si>
    <t>FRENTE AL CRUCE A MONTERO, PALITO-ISLA CHIRA</t>
  </si>
  <si>
    <t>Si requiere más filas, insértelas.</t>
  </si>
  <si>
    <t>VT
(1-6)</t>
  </si>
  <si>
    <t>VAU
(1-2)</t>
  </si>
  <si>
    <t>ET
(1-4)</t>
  </si>
  <si>
    <t>EAU
(1-2)</t>
  </si>
  <si>
    <t>Cantidad de Secciones</t>
  </si>
  <si>
    <t>1-07-07</t>
  </si>
  <si>
    <t>1-19-12</t>
  </si>
  <si>
    <t>2-02-14</t>
  </si>
  <si>
    <t>6-02-06</t>
  </si>
  <si>
    <t>6-08-06</t>
  </si>
  <si>
    <t>4713</t>
  </si>
  <si>
    <t>6169</t>
  </si>
  <si>
    <t>ESC. CIUDADELA DE PAVAS</t>
  </si>
  <si>
    <t>ESC. CLETO GONZALEZ VIQUEZ</t>
  </si>
  <si>
    <t>ESC. JUAN MORA FERNANDEZ</t>
  </si>
  <si>
    <t>ESC. JOSE MARTI</t>
  </si>
  <si>
    <t>ESC. FINCA GUARARI</t>
  </si>
  <si>
    <t>ESC. CUBUJUQUI</t>
  </si>
  <si>
    <t>ESC. TRANQUILINO SAENZ ROJAS</t>
  </si>
  <si>
    <t>ESC. ARTURO MORALES GUTIERREZ</t>
  </si>
  <si>
    <t>ESC. BERNARDO GUTIERREZ</t>
  </si>
  <si>
    <t>ESC. GENERAL TOMAS GUARDIA GUTIERREZ</t>
  </si>
  <si>
    <t>ESC. LA HEREDIANA</t>
  </si>
  <si>
    <t>01342</t>
  </si>
  <si>
    <t>02274</t>
  </si>
  <si>
    <t>GUARARI</t>
  </si>
  <si>
    <t>CUBUJUQUI</t>
  </si>
  <si>
    <t>CONCEPCION SN.RAFAEL</t>
  </si>
  <si>
    <t>NISPEROS TRES</t>
  </si>
  <si>
    <t>LA HEREDIANA</t>
  </si>
  <si>
    <t>esc.deexcelenciajuansantamaria@mep.go.cr</t>
  </si>
  <si>
    <t>200 SUR DE LA PARROQUIA S. ANTONIO DE PADUA</t>
  </si>
  <si>
    <t>esc.miguelobregonlizano@mep.go.cr</t>
  </si>
  <si>
    <t>esc.claudiocortescastro@mep.go.cr</t>
  </si>
  <si>
    <t>esc.andresbellolopez@mep.go.cr</t>
  </si>
  <si>
    <t>esc.porfiriobrenescastro@mep.go.cr</t>
  </si>
  <si>
    <t>esc.benjaminherreraangulo@mep.go.cr</t>
  </si>
  <si>
    <t>iegb.yanuarioquesada@mep.go.cr</t>
  </si>
  <si>
    <t>esc.republicadeparaguay@mep.go.cr</t>
  </si>
  <si>
    <t>esc.sanblasmoravia@mep.go.cr</t>
  </si>
  <si>
    <t>175 ESTE DEL PALI DE SAN BLAS</t>
  </si>
  <si>
    <t>esc.estadodeisrael@mep.go.cr</t>
  </si>
  <si>
    <t>esc.quincedeagosto@mep.go.cr</t>
  </si>
  <si>
    <t>esc.liderjesusjimenezzamora@mep.go.cr</t>
  </si>
  <si>
    <t>esc.lomasdelrio@mep.go.cr</t>
  </si>
  <si>
    <t>FRANCISCA WEST GRANT</t>
  </si>
  <si>
    <t>esc.rincongrande@mep.go.cr</t>
  </si>
  <si>
    <t>esc.republicadefrancia@mep.go.cr</t>
  </si>
  <si>
    <t>esc.elcarmenescazu@mep.go.cr</t>
  </si>
  <si>
    <t>iegb.republica.panama@mep.go.cr</t>
  </si>
  <si>
    <t>400 MTS ESTE DEL CEMENTERIO DE SAN ANTONIO</t>
  </si>
  <si>
    <t>esc.losguidos@mep.go.cr</t>
  </si>
  <si>
    <t>esc.joaquingarciamonge@mep.go.cr</t>
  </si>
  <si>
    <t>esc.drcalderonmunoz@mep.go.cr</t>
  </si>
  <si>
    <t>upe.soterogonzalezbarquero@mep.go.cr</t>
  </si>
  <si>
    <t>esc.justomariapadilla@mep.go.cr</t>
  </si>
  <si>
    <t>esc.prioritariasanrafael@mep.go.cr</t>
  </si>
  <si>
    <t>esc.deexcelenciaeliasjimenez@mep.go.cr</t>
  </si>
  <si>
    <t>esc.doscercas@mep.go.cr</t>
  </si>
  <si>
    <t>esc.manuelortuno.desamparados@mep.go.cr</t>
  </si>
  <si>
    <t>esc.lindavistarioazul@mep.go.cr</t>
  </si>
  <si>
    <t>esc.dariofloreshernandez@mep.go.cr</t>
  </si>
  <si>
    <t>esc.lisimacochavarriapalma@mep.go.cr</t>
  </si>
  <si>
    <t>ALEXANDER AGUILAR ALVAREZ</t>
  </si>
  <si>
    <t>esc.santacruzbuenosaires@mep.go.cr</t>
  </si>
  <si>
    <t>esc.eulogiaruizruiz@mep.go.cr</t>
  </si>
  <si>
    <t>esc.primovargasvalverde@mep.go.cr</t>
  </si>
  <si>
    <t>esc.pedroaguirrecerda@mep.go.cr</t>
  </si>
  <si>
    <t>esc.simonbolivar@mep.go.cr</t>
  </si>
  <si>
    <t>esc.alicemoyarodriguez@mep.go.cr</t>
  </si>
  <si>
    <t>esc.juanrafaelmeonohidalgo@mep.go.cr</t>
  </si>
  <si>
    <t>esc.manuelfcocarrillosaborio@mep.go.cr</t>
  </si>
  <si>
    <t>esc.pactodeljocote@mep.go.cr</t>
  </si>
  <si>
    <t>MARLEN LOPEZ CALVO</t>
  </si>
  <si>
    <t>esc.gabrielamistral@mep.go.cr</t>
  </si>
  <si>
    <t>esc.lidervillabonita@mep.go.cr</t>
  </si>
  <si>
    <t>esc.elroblee.alajuela@mep.go.cr</t>
  </si>
  <si>
    <t>esc.jorgewashington@mep.go.cr</t>
  </si>
  <si>
    <t>esc.presmanuelbernardogomez@mep.go.cr</t>
  </si>
  <si>
    <t>esc.otilioulateblancozarcero@mep.go.cr</t>
  </si>
  <si>
    <t>esc.judastadeocorralessaenz@mep.go.cr</t>
  </si>
  <si>
    <t>esc.cedral@mep.go.cr</t>
  </si>
  <si>
    <t>CONTIGUO AL SALON COMUNAL DE CEDRAL</t>
  </si>
  <si>
    <t>GEOCONDA MORA QUIROS</t>
  </si>
  <si>
    <t>esc.ricardojimenezelguarco@mep.go.cr</t>
  </si>
  <si>
    <t>esc.juanmorafernadez@mep.go.cr</t>
  </si>
  <si>
    <t>esc.josemarti@mep.go.cr</t>
  </si>
  <si>
    <t>esc.fincaguarario@mep.go.cr</t>
  </si>
  <si>
    <t>esc.cubujuqui@mep.go.cr</t>
  </si>
  <si>
    <t>esc.deexcelenciamercedessur@mep.go.cr</t>
  </si>
  <si>
    <t>esc.tranquilinosaenz@mep.go.cr</t>
  </si>
  <si>
    <t>esc.liderpdropedromaria@mep.go.cr</t>
  </si>
  <si>
    <t>200 ESTE Y 50 NORTE DEL BNCR FINCA SEIS</t>
  </si>
  <si>
    <t>esc.arturomoralesgutierrez@mep.go.cr</t>
  </si>
  <si>
    <t>esc.joseramonhernadez@mep.go.cr</t>
  </si>
  <si>
    <t>esc.bernardogutierrez@mep.go.cr</t>
  </si>
  <si>
    <t>esc.deliaoviedodeacuna@mep.go.cr</t>
  </si>
  <si>
    <t>COSTADO NORTE DE LA IGLESIA CATOLICA</t>
  </si>
  <si>
    <t>esc.riojalandia@mep.go.cr</t>
  </si>
  <si>
    <t>esc.ricardomorenocanaslepanto@mep.go.cr</t>
  </si>
  <si>
    <t>esc.centralsanjose@mep.go.cr</t>
  </si>
  <si>
    <t>esc.eduardogarnierugalde@mep.go.cr</t>
  </si>
  <si>
    <t>ELKIE MARTINEZ BRENES</t>
  </si>
  <si>
    <t>esc.loscorales@mep.go.cr</t>
  </si>
  <si>
    <t>JESUS SOLANO HERRERA</t>
  </si>
  <si>
    <t>esc.liderpocora@mep.go.cr</t>
  </si>
  <si>
    <t>esc.lidercentralguapiles@mep.go.cr</t>
  </si>
  <si>
    <t>esc.teodoropicadomichalski@mep.go.cr</t>
  </si>
  <si>
    <t>esc.lasgravilias.desamparados@mep.go.cr</t>
  </si>
  <si>
    <t>col.patriarcasanjoseprimaria@mep.go.cr</t>
  </si>
  <si>
    <t>VICTOR MANUEL ALFARO ALFARO</t>
  </si>
  <si>
    <t>esc.laherediana@mep.go.cr</t>
  </si>
  <si>
    <t>esc.buenosairesdehorquetas@mep.go.cr</t>
  </si>
  <si>
    <t>upe.elroble@mep.go.cr</t>
  </si>
  <si>
    <t>2-16-01</t>
  </si>
  <si>
    <t>6-01-10</t>
  </si>
  <si>
    <t>ESC. DANIEL ODUBER QUIROS</t>
  </si>
  <si>
    <t>ESC. JOSE FIDEL TRISTAN</t>
  </si>
  <si>
    <t>ESC. ISABEL LA CATOLICA</t>
  </si>
  <si>
    <t>ESC. ANDRES BELLO LOPEZ</t>
  </si>
  <si>
    <t>ESC. BENJAMIN HERRERA ANGULO</t>
  </si>
  <si>
    <t>ESC. REVERENDO FRANCISCO SCHMITZ</t>
  </si>
  <si>
    <t>ESC. PATRIARCA SAN JOSE</t>
  </si>
  <si>
    <t>ESC. REPUBLICA DE COLOMBIA</t>
  </si>
  <si>
    <t>ESC. PBRO. MANUEL BERNARDO GOMEZ SALAZAR</t>
  </si>
  <si>
    <t>ESC. MARIA AUXILIADORA</t>
  </si>
  <si>
    <t>ESC. LOMAS DEL RIO</t>
  </si>
  <si>
    <t>ESC. RINCON GRANDE DE PAVAS</t>
  </si>
  <si>
    <t>ESC. CENTRAL SAN JOSE</t>
  </si>
  <si>
    <t>ESC. REPUBLICA DE FRANCIA</t>
  </si>
  <si>
    <t>5962</t>
  </si>
  <si>
    <t>01598</t>
  </si>
  <si>
    <t>6793</t>
  </si>
  <si>
    <t>02259</t>
  </si>
  <si>
    <t>ESC. LA TIGRA</t>
  </si>
  <si>
    <t>02783</t>
  </si>
  <si>
    <t>esc.buenaventuracorrales@mep.go.cr</t>
  </si>
  <si>
    <t>esc.miguelobregontibas@mep.go.cr</t>
  </si>
  <si>
    <t>esc.laperegrina@mep.go.cr</t>
  </si>
  <si>
    <t>upe.danieloduberquiros@mep.go.cr</t>
  </si>
  <si>
    <t>lic.josefideltristan@mep.go.cr</t>
  </si>
  <si>
    <t>esc.carlossanabriamora@mep.go.cr</t>
  </si>
  <si>
    <t>CARLOS CAMACHO MOSCOSO</t>
  </si>
  <si>
    <t>esc.abrahamlincoln@mep.go.cr</t>
  </si>
  <si>
    <t>esc.centralsansebastian@mep.go.cr</t>
  </si>
  <si>
    <t>RIO ORO</t>
  </si>
  <si>
    <t>esc.isabellacatolicauruca@mep.go.cr</t>
  </si>
  <si>
    <t>esc.robertocantillanovindas@mep.go.cr</t>
  </si>
  <si>
    <t>esc.ascensionesquivelibarra@mep.go.cr</t>
  </si>
  <si>
    <t>esc.centralatenas@mep.go.cr</t>
  </si>
  <si>
    <t>esc.republicadecolombia@mep.go.cr</t>
  </si>
  <si>
    <t>esc.ricardovargasmurillo@mep.go.cr</t>
  </si>
  <si>
    <t>esc.monsenorsanabria@mep.go.cr</t>
  </si>
  <si>
    <t>esc.deliaurbinaguevara@mep.go.cr</t>
  </si>
  <si>
    <t>esc.republicadecorea@mep.go.cr</t>
  </si>
  <si>
    <t>FLANDER GONZALEZ SALGADO</t>
  </si>
  <si>
    <t>esc.davidgonzalezalfaro@mep.go.cr</t>
  </si>
  <si>
    <t>COSTADO SUR DEL TEMPLO CATOLICO, ZARCERO</t>
  </si>
  <si>
    <t>LOMAS DEL RIO</t>
  </si>
  <si>
    <t>CONTIGUO A IGLESIA CATOLICA SAGRADA FAMILIA</t>
  </si>
  <si>
    <t>RINCON GRANDE</t>
  </si>
  <si>
    <t>SERGIO PEREZ AYMERICH</t>
  </si>
  <si>
    <t>DETRAS DEL ESTADIO FORTUNATO ATENCIO</t>
  </si>
  <si>
    <t>FRENTE A LA IGLESIA CATOLICA DE PASO CANOAS</t>
  </si>
  <si>
    <t>MARIA REINA</t>
  </si>
  <si>
    <t>esc.ciudadeladepavas@mep.go.cr</t>
  </si>
  <si>
    <t>CONTIGUO IGLESIA CATOLICA, PALMAR NORTE</t>
  </si>
  <si>
    <t>esc.cartagena@mep.go.cr</t>
  </si>
  <si>
    <t>esc.jaco@mep.go.cr</t>
  </si>
  <si>
    <t>RONNY GUTIERREZ TORUÑO</t>
  </si>
  <si>
    <t>COSTADO ESTE DE IGLESIA CATOLICA, CANDELARIA</t>
  </si>
  <si>
    <t>COSTADO OESTE DE LOS TRIBUNALES DE JUSTICIA</t>
  </si>
  <si>
    <t>25 SUR DE LA IGLESIA CATOLICA, EL CARMEN</t>
  </si>
  <si>
    <t>XINIA GUZMAN CONEJO</t>
  </si>
  <si>
    <t>esc.villasdeayarco@mep.go.cr</t>
  </si>
  <si>
    <t>esc.centraldetresrios@mep.go.cr</t>
  </si>
  <si>
    <t>esc.luisfelipegonzalezflores@mep.go.cr</t>
  </si>
  <si>
    <t>esc.monsenordelfinquesada@mep.go.cr</t>
  </si>
  <si>
    <t>100 METROS AL NORTE DEL BANCO NACIONAL</t>
  </si>
  <si>
    <t>esc.carrizal@mep.go.cr</t>
  </si>
  <si>
    <t>EL TIGRE</t>
  </si>
  <si>
    <t>CALDERON</t>
  </si>
  <si>
    <t>200 SUR PARQUE CIUDADELA CALDERON, ESPARZA</t>
  </si>
  <si>
    <t>RESIDENCIA DE LOS ESTUDIANTES MATRICULADOS DURANTE</t>
  </si>
  <si>
    <t>Refugiados</t>
  </si>
  <si>
    <t>Solicitante de Asilo</t>
  </si>
  <si>
    <t>5-11-05</t>
  </si>
  <si>
    <t>Nivel de Enseñanza
y Ciclo que cursa</t>
  </si>
  <si>
    <t>Discapacidad Motora</t>
  </si>
  <si>
    <t>Ceguera</t>
  </si>
  <si>
    <t>Baja Visión</t>
  </si>
  <si>
    <t>Sordera</t>
  </si>
  <si>
    <t>Sordo Ceguera</t>
  </si>
  <si>
    <t>SAN JOSE CENTRAL</t>
  </si>
  <si>
    <t>SAN JOSE NORTE</t>
  </si>
  <si>
    <t>SAN JOSE OESTE</t>
  </si>
  <si>
    <t>GRANDE DE TERRABA</t>
  </si>
  <si>
    <t>ESC. LA CARPIO</t>
  </si>
  <si>
    <t>ESC. LIC. JOSE FRANCISCO PEREZ MUÑOZ</t>
  </si>
  <si>
    <t>esc.rafaelfranciscoosejo@mep.go.cr</t>
  </si>
  <si>
    <t>CONTIGUO AL MAG</t>
  </si>
  <si>
    <t>GABRIELA MESEN CASTRO</t>
  </si>
  <si>
    <t>esc.joseanamarincubero@mep.go.cr</t>
  </si>
  <si>
    <t>JACQUELINE BRENES WEST</t>
  </si>
  <si>
    <t>esc.juanchavesrojas@mep.go.cr</t>
  </si>
  <si>
    <t>100 MTS N DEL HOSPITAL SAN VICENTE DE PAUL</t>
  </si>
  <si>
    <t>COSTADO OESTE PLAZA DE FUTBOL, RANCHO GRANDE</t>
  </si>
  <si>
    <t>FRENTE A LAS OFICINAS DEL ICE EN SAN VITO</t>
  </si>
  <si>
    <t>COSTADO ESTE DEL EDIFICIO MUNICIPAL</t>
  </si>
  <si>
    <t>QUINCE DE AGOSTO</t>
  </si>
  <si>
    <t>LOS GUIDOS, SECTOR 2, FRENTE ABASTECEDOR FABI</t>
  </si>
  <si>
    <t>esc.fidelchavesmurillo@mep.go.cr</t>
  </si>
  <si>
    <t>COSTADO SUR DEL EBAIS DE GUARARI</t>
  </si>
  <si>
    <t>JESUS JIMENEZ ZAMORA</t>
  </si>
  <si>
    <t>CONTIGUO AL ESTADIO MUNICIPAL DE TIBAS</t>
  </si>
  <si>
    <t>esc.juanenriquepestalozzi@mep.go.cr</t>
  </si>
  <si>
    <t>CESAR VEGA BARRIOS</t>
  </si>
  <si>
    <t>CONTIGUO AL LICEO DE PAVAS</t>
  </si>
  <si>
    <t>esc.fincaseis@mep.go.cr</t>
  </si>
  <si>
    <t>YACO VEGA LACAYO</t>
  </si>
  <si>
    <t>EVELIA BARQUERO NUÑEZ</t>
  </si>
  <si>
    <t>esc.gabrielbrenesrobles@mep.go.cr</t>
  </si>
  <si>
    <t>FREDDY GAMBOA ARAYA</t>
  </si>
  <si>
    <t>esc.concepcionsanrafael@mep.go.cr</t>
  </si>
  <si>
    <t>MEIBEL PEREZ ALEXANDER</t>
  </si>
  <si>
    <t>esc.luisdemetriotinoco@mep.go.cr</t>
  </si>
  <si>
    <t>MARIBEL CASTRO CAMPOS</t>
  </si>
  <si>
    <t>esc.laspalmitas.sarapiqui@mep.go.cr</t>
  </si>
  <si>
    <t>esc.fincacapri@mep.go.cr/escuelacapri@hotmail.com</t>
  </si>
  <si>
    <t>iegb.limon2000@mep.go.cr</t>
  </si>
  <si>
    <t>MARGOT CAMACHO JIMENEZ</t>
  </si>
  <si>
    <t>150 MTS SUR DE LA ERMITA CATOLICA</t>
  </si>
  <si>
    <t>esc.laaurora.heredia@mep.go.cr</t>
  </si>
  <si>
    <t>esc.latigrahorquetas@mep.go.cr</t>
  </si>
  <si>
    <t>COSTADO DE LA IGLESIA CATOLICA, LA HEREDIANA</t>
  </si>
  <si>
    <t>00020</t>
  </si>
  <si>
    <t>00005</t>
  </si>
  <si>
    <t>00054</t>
  </si>
  <si>
    <t>00010</t>
  </si>
  <si>
    <t>00098</t>
  </si>
  <si>
    <t>00124</t>
  </si>
  <si>
    <t>00118</t>
  </si>
  <si>
    <t>00135</t>
  </si>
  <si>
    <t>00202</t>
  </si>
  <si>
    <t>00230</t>
  </si>
  <si>
    <t>00726</t>
  </si>
  <si>
    <t>00727</t>
  </si>
  <si>
    <t>00728</t>
  </si>
  <si>
    <t>00738</t>
  </si>
  <si>
    <t>00767</t>
  </si>
  <si>
    <t>00766</t>
  </si>
  <si>
    <t>00758</t>
  </si>
  <si>
    <t>00785</t>
  </si>
  <si>
    <t>00802</t>
  </si>
  <si>
    <t>00803</t>
  </si>
  <si>
    <t>00801</t>
  </si>
  <si>
    <t>00809</t>
  </si>
  <si>
    <t>00841</t>
  </si>
  <si>
    <t>00871</t>
  </si>
  <si>
    <t>00881</t>
  </si>
  <si>
    <t>00883</t>
  </si>
  <si>
    <t>00957</t>
  </si>
  <si>
    <t>00978</t>
  </si>
  <si>
    <t>01055</t>
  </si>
  <si>
    <t>01073</t>
  </si>
  <si>
    <t>01228</t>
  </si>
  <si>
    <t>01372</t>
  </si>
  <si>
    <t>01391</t>
  </si>
  <si>
    <t>01427</t>
  </si>
  <si>
    <t>01449</t>
  </si>
  <si>
    <t>01469</t>
  </si>
  <si>
    <t>01602</t>
  </si>
  <si>
    <t>01600</t>
  </si>
  <si>
    <t>01636</t>
  </si>
  <si>
    <t>01632</t>
  </si>
  <si>
    <t>01679</t>
  </si>
  <si>
    <t>01669</t>
  </si>
  <si>
    <t>01814</t>
  </si>
  <si>
    <t>01868</t>
  </si>
  <si>
    <t>02034</t>
  </si>
  <si>
    <t>02116</t>
  </si>
  <si>
    <t>02183</t>
  </si>
  <si>
    <t>02211</t>
  </si>
  <si>
    <t>02258</t>
  </si>
  <si>
    <t>02272</t>
  </si>
  <si>
    <t>02402</t>
  </si>
  <si>
    <t>02450</t>
  </si>
  <si>
    <t>02707</t>
  </si>
  <si>
    <t>02807</t>
  </si>
  <si>
    <t>02900</t>
  </si>
  <si>
    <t>02893</t>
  </si>
  <si>
    <t>02989</t>
  </si>
  <si>
    <t>03080</t>
  </si>
  <si>
    <t>03098</t>
  </si>
  <si>
    <t>03172</t>
  </si>
  <si>
    <t>01613</t>
  </si>
  <si>
    <t>01361</t>
  </si>
  <si>
    <t>00037</t>
  </si>
  <si>
    <t>00142</t>
  </si>
  <si>
    <t>00737</t>
  </si>
  <si>
    <t>00733</t>
  </si>
  <si>
    <t>00765</t>
  </si>
  <si>
    <t>01630</t>
  </si>
  <si>
    <t>02095</t>
  </si>
  <si>
    <t>01319</t>
  </si>
  <si>
    <t>03167</t>
  </si>
  <si>
    <t>01604</t>
  </si>
  <si>
    <t>00988</t>
  </si>
  <si>
    <t>01616</t>
  </si>
  <si>
    <t>00783</t>
  </si>
  <si>
    <t>00096</t>
  </si>
  <si>
    <t>00053</t>
  </si>
  <si>
    <t>00207</t>
  </si>
  <si>
    <t>02278</t>
  </si>
  <si>
    <t>02602</t>
  </si>
  <si>
    <t>02824</t>
  </si>
  <si>
    <t>01696</t>
  </si>
  <si>
    <t>00725</t>
  </si>
  <si>
    <t>00753</t>
  </si>
  <si>
    <t>01474</t>
  </si>
  <si>
    <t>00761</t>
  </si>
  <si>
    <t>01745</t>
  </si>
  <si>
    <t>00777</t>
  </si>
  <si>
    <t>00778</t>
  </si>
  <si>
    <t>01654</t>
  </si>
  <si>
    <t>01627</t>
  </si>
  <si>
    <t>02898</t>
  </si>
  <si>
    <t>02281</t>
  </si>
  <si>
    <t>02565</t>
  </si>
  <si>
    <t>02273</t>
  </si>
  <si>
    <t>01045</t>
  </si>
  <si>
    <t>00038</t>
  </si>
  <si>
    <t>02061</t>
  </si>
  <si>
    <t>02325</t>
  </si>
  <si>
    <t>01441</t>
  </si>
  <si>
    <t>00831</t>
  </si>
  <si>
    <t>03193</t>
  </si>
  <si>
    <t>00082</t>
  </si>
  <si>
    <t>01101</t>
  </si>
  <si>
    <t>03345</t>
  </si>
  <si>
    <t>00086</t>
  </si>
  <si>
    <t>00120</t>
  </si>
  <si>
    <t>00949</t>
  </si>
  <si>
    <t>02100</t>
  </si>
  <si>
    <t>01661</t>
  </si>
  <si>
    <t>00610</t>
  </si>
  <si>
    <t>02348</t>
  </si>
  <si>
    <t>00762</t>
  </si>
  <si>
    <t>03446</t>
  </si>
  <si>
    <t>03458</t>
  </si>
  <si>
    <t>01108</t>
  </si>
  <si>
    <t>01137</t>
  </si>
  <si>
    <t>01691</t>
  </si>
  <si>
    <t>00781</t>
  </si>
  <si>
    <t>00113</t>
  </si>
  <si>
    <t>03079</t>
  </si>
  <si>
    <t>00087</t>
  </si>
  <si>
    <t>01839</t>
  </si>
  <si>
    <t>00760</t>
  </si>
  <si>
    <t>02242</t>
  </si>
  <si>
    <t>03382</t>
  </si>
  <si>
    <t>00784</t>
  </si>
  <si>
    <t>03420</t>
  </si>
  <si>
    <t>03343</t>
  </si>
  <si>
    <t>01644</t>
  </si>
  <si>
    <t>03438</t>
  </si>
  <si>
    <t>03569</t>
  </si>
  <si>
    <t>03407</t>
  </si>
  <si>
    <t>01493</t>
  </si>
  <si>
    <t>00754</t>
  </si>
  <si>
    <t>01738</t>
  </si>
  <si>
    <t>00813</t>
  </si>
  <si>
    <t>02302</t>
  </si>
  <si>
    <t>02098</t>
  </si>
  <si>
    <t>01611</t>
  </si>
  <si>
    <t>02376</t>
  </si>
  <si>
    <t>04098</t>
  </si>
  <si>
    <t>01742</t>
  </si>
  <si>
    <t>03003</t>
  </si>
  <si>
    <t>03745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</si>
  <si>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</si>
  <si>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</si>
  <si>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</si>
  <si>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</si>
  <si>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</si>
  <si>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Servicio Educativo para niños y niñas desde el nacimiento hasta los 6 años con Discapacidad o riesgo en el Desarrollo.</t>
  </si>
  <si>
    <t>Retraso Mental (Discapacidad Intelectual)</t>
  </si>
  <si>
    <t>DISCAPACIDAD O RIESGO EN EL DESARROLLO DE LOS ESTUDIANTES DEL SERVICIO EDUCATIVO PARA NIÑOS Y NIÑAS DESDE EL NACIMIENTO HASTA LOS 6 AÑOS</t>
  </si>
  <si>
    <t>CUADRO 8</t>
  </si>
  <si>
    <t>Discapacidad</t>
  </si>
  <si>
    <t>1/  No incluir Síndrome de Down.</t>
  </si>
  <si>
    <t>Terapia Física (Rehabilitación Física)</t>
  </si>
  <si>
    <t>Terapia Ocupacional (Rehabilitación Ocupacional)</t>
  </si>
  <si>
    <t>DISCAPACIDAD DE LOS ESTUDIANTES DE AULA INTEGRADA</t>
  </si>
  <si>
    <t>Pérdida Auditiva</t>
  </si>
  <si>
    <t>Discapacidad
Múltiple</t>
  </si>
  <si>
    <t>Audición 
y Lenguaje</t>
  </si>
  <si>
    <t>ESC. AMERICA CENTRAL</t>
  </si>
  <si>
    <t>Educación para la Vida Cotidiana</t>
  </si>
  <si>
    <t>7-03-07</t>
  </si>
  <si>
    <t>4406</t>
  </si>
  <si>
    <t>5243</t>
  </si>
  <si>
    <t>00427</t>
  </si>
  <si>
    <t>ESC. JOSE MARIA VARGAS ARIAS</t>
  </si>
  <si>
    <t>400 OESTE Y 200 SUR DE LA EMBAJADA AMERICANA</t>
  </si>
  <si>
    <t>1 KM OESTE DE LA CRUZ ROJA DE SANTA ANA</t>
  </si>
  <si>
    <t>esc.juanxxiii@mep.go.cr</t>
  </si>
  <si>
    <t>MARTIN NAVARRO FERNANDEZ</t>
  </si>
  <si>
    <t>RAFAEL ALVARADO ANGULO</t>
  </si>
  <si>
    <t>CIUDAD COLON</t>
  </si>
  <si>
    <t>BUENOS AIRES CENTRO</t>
  </si>
  <si>
    <t>esc.rogelifernandez@mep.go.cr</t>
  </si>
  <si>
    <t>COSTADO SUR DEL PARQUE DEBUENOS AIRES</t>
  </si>
  <si>
    <t>esc.jesusocanarojas@mep.go.cr</t>
  </si>
  <si>
    <t>TRES MARIAS</t>
  </si>
  <si>
    <t>100M ESTE Y 200M SUR DE SUCURSAL CCSS</t>
  </si>
  <si>
    <t>300 METROS SUR DE LA IGLESIA CATOLICA</t>
  </si>
  <si>
    <t>LETICIA RODRIGUEZ SIBAJA</t>
  </si>
  <si>
    <t>esc.cletogonzalezviquez@mep.go.cr</t>
  </si>
  <si>
    <t>esc.felixarcadiomontero@mep.go.cr</t>
  </si>
  <si>
    <t>esc.josemariacalderon@mep.go.cr</t>
  </si>
  <si>
    <t>GUISELLE CERDAS QUESADA</t>
  </si>
  <si>
    <t>esc.santarita2.alajuela@mep.go.cr</t>
  </si>
  <si>
    <t>esc.liderpuertoviejo@mep.go.cr</t>
  </si>
  <si>
    <t>esc.fraycasianodemadrid@mep.go.cr</t>
  </si>
  <si>
    <t>YAMILETH QUINTANA MORA</t>
  </si>
  <si>
    <t>esc.josemariavargasarias@mep.go.cr</t>
  </si>
  <si>
    <t>75 MTS SUR DE LA PLAZA DE DEPORTES</t>
  </si>
  <si>
    <t>esc.prioritariadematina@mep.go.cr</t>
  </si>
  <si>
    <t>ANA ESTER URPI LEDEZMA</t>
  </si>
  <si>
    <t>esc.nuevohorizonte@mep.go.cr</t>
  </si>
  <si>
    <t>EL TIGRE HORQUETAS FRENTE AL PREDIO ZOTA</t>
  </si>
  <si>
    <t>00625</t>
  </si>
  <si>
    <t>01006</t>
  </si>
  <si>
    <t>2-16-02</t>
  </si>
  <si>
    <t>2-16-03</t>
  </si>
  <si>
    <t>ALICIA MARIA HIDALGO CESPEDES</t>
  </si>
  <si>
    <t>iegb.americacentral@mep.go.cr</t>
  </si>
  <si>
    <t>esc.omardengo.sjcentral@mep.go.cr</t>
  </si>
  <si>
    <t>700 NORTE 200 ESTE Y 50 SUR DE LA AGENCIA KIA</t>
  </si>
  <si>
    <t>esc.concepciondealajuelita@mep.go.cr</t>
  </si>
  <si>
    <t>SONIA FALLAS SANCHEZ</t>
  </si>
  <si>
    <t>4306</t>
  </si>
  <si>
    <t>ESC. QUINCE DE SETIEMBRE</t>
  </si>
  <si>
    <t>QUINCE DE SETIEMBRE</t>
  </si>
  <si>
    <t>esc.quincedesetiembre@mep.go.cr</t>
  </si>
  <si>
    <t>100 METROS NORTE DEL PUENTE PEATONAL</t>
  </si>
  <si>
    <t>00083</t>
  </si>
  <si>
    <t>esc.lacarpio@mep.go.cr</t>
  </si>
  <si>
    <t>DEL PALI 25M OESTE</t>
  </si>
  <si>
    <t>esc.sanfelipe@mep.go.cr</t>
  </si>
  <si>
    <t>esc.corazondejesusaserri@mep.go.cr</t>
  </si>
  <si>
    <t>MAURICIO CASTILLO SIBAJA</t>
  </si>
  <si>
    <t>CINTYA MENA SUAREZ</t>
  </si>
  <si>
    <t>72 MTS SUR DE LA CATEDRAL, ALAJUELA</t>
  </si>
  <si>
    <t>SAUL MADRIGAL FIGUEROA</t>
  </si>
  <si>
    <t>esc.holanda@mep.go.cr</t>
  </si>
  <si>
    <t>FRENTE ALA IGLESIA CATOLICA GUACIMA</t>
  </si>
  <si>
    <t>MAGISTER GUILLEN E. VAZQUEZ J.</t>
  </si>
  <si>
    <t>300 M AL OESTE DEL POLIDEPORTIVO MONSERRAT</t>
  </si>
  <si>
    <t>JOSE MANUEL RODRIGUEZ SANDOVAL</t>
  </si>
  <si>
    <t>JOSE MANUEL CAMPOS TORRES</t>
  </si>
  <si>
    <t>esc.manuelcastroblanco@mep.go.cr</t>
  </si>
  <si>
    <t>CARLOS KENT CORRALES BUSTOS</t>
  </si>
  <si>
    <t>esc.monsenorluisleipold@mep.go.cr</t>
  </si>
  <si>
    <t>LIMON CENTRO, 75 OESTE DE RADIO CASINO</t>
  </si>
  <si>
    <t>MARIA GABRIELA SALAS DELGADO</t>
  </si>
  <si>
    <t>GUITZEL CRUZ CHAVARRIA</t>
  </si>
  <si>
    <t>esc.carmenlyra@mep.go.cr</t>
  </si>
  <si>
    <t>COSTADO OESTE DE FERTICA, CARRIZAL, PUNTARENA</t>
  </si>
  <si>
    <t>6088</t>
  </si>
  <si>
    <t>01917</t>
  </si>
  <si>
    <t>ESC. VALLE AZUL</t>
  </si>
  <si>
    <t>VALLE AZUL</t>
  </si>
  <si>
    <t>esc.valleazul.occidente@mep.go.cr</t>
  </si>
  <si>
    <t>00892</t>
  </si>
  <si>
    <t>KAREN JIMENEZ ZUÑIGA</t>
  </si>
  <si>
    <t>CONTIGUO AL CEN CINAI</t>
  </si>
  <si>
    <t>6947</t>
  </si>
  <si>
    <t>02655</t>
  </si>
  <si>
    <t>ESC. ENCARNACION GAMBOA PIEDRA</t>
  </si>
  <si>
    <t>CONTIGUO AL SALON PARROQUIAL DE CAPELLADES</t>
  </si>
  <si>
    <t>01428</t>
  </si>
  <si>
    <t>4301</t>
  </si>
  <si>
    <t>00265</t>
  </si>
  <si>
    <t>ESC. CENTRO AMERICA</t>
  </si>
  <si>
    <t>JOSE MATARRITA THOMPSON</t>
  </si>
  <si>
    <t>esc.centroamerica@mep.go.cr</t>
  </si>
  <si>
    <t>200 E 50 N DE LA IGLESIA SANTA EDUVIGES</t>
  </si>
  <si>
    <t>Trastorno del Espectro Autista (TEA)</t>
  </si>
  <si>
    <t>2/  Especificar en OBSERVACIONES/COMENTARIOS. Ver ejemplos en la Guía.</t>
  </si>
  <si>
    <t>País / Continente</t>
  </si>
  <si>
    <t>SAN JOSE / SAN JOSE / CARMEN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</si>
  <si>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</si>
  <si>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</si>
  <si>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</si>
  <si>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</si>
  <si>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</si>
  <si>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LIMON / LIMON / LIMON</t>
  </si>
  <si>
    <t>SAN JOSE / ESCAZU / ESCAZU</t>
  </si>
  <si>
    <t>ALAJUELA / SAN RAMON / SAN RAMON</t>
  </si>
  <si>
    <t>CARTAGO / PARAISO / PARAISO</t>
  </si>
  <si>
    <t>HEREDIA / BARVA / BARVA</t>
  </si>
  <si>
    <t>GUANACASTE / NICOYA / NICOYA</t>
  </si>
  <si>
    <t>PUNTARENAS / ESPARZA / ESPIRITU SANTO</t>
  </si>
  <si>
    <t>LIMON / POCOCI / GUAPILES</t>
  </si>
  <si>
    <t>SAN JOSE / DESAMPARADOS / DESAMPARADOS</t>
  </si>
  <si>
    <t>ALAJUELA / GRECIA / GRECIA</t>
  </si>
  <si>
    <t>CARTAGO / LA UNION / TRES RIOS</t>
  </si>
  <si>
    <t>HEREDIA / SANTO DOMINGO / SANTO DOMINGO</t>
  </si>
  <si>
    <t>GUANACASTE / SANTA CRUZ / SANTA CRUZ</t>
  </si>
  <si>
    <t>PUNTARENAS / BUENOS AIRES / BUENOS AIRES</t>
  </si>
  <si>
    <t>LIMON / SIQUIRRES / SIQUIRRES</t>
  </si>
  <si>
    <t>SAN JOSE / PURISCAL / SANTIAGO</t>
  </si>
  <si>
    <t>ALAJUELA / SAN MATEO / SAN MATEO</t>
  </si>
  <si>
    <t>CARTAGO / JIMENEZ / JUAN VIÑAS</t>
  </si>
  <si>
    <t>HEREDIA / SANTA BARBARA / SANTA BARBARA</t>
  </si>
  <si>
    <t>GUANACASTE / BAGACES / BAGACES</t>
  </si>
  <si>
    <t>PUNTARENAS / MONTES DE ORO / MIRAMAR</t>
  </si>
  <si>
    <t>LIMON / TALAMANCA / BRATSI</t>
  </si>
  <si>
    <t>SAN JOSE / TARRAZU / SAN MARCOS</t>
  </si>
  <si>
    <t>ALAJUELA / ATENAS / ATENAS</t>
  </si>
  <si>
    <t>CARTAGO / TURRIALBA / TURRIALBA</t>
  </si>
  <si>
    <t>HEREDIA / SAN RAFAEL / SAN RAFAEL</t>
  </si>
  <si>
    <t>GUANACASTE / CARRILLO / FILADELFIA</t>
  </si>
  <si>
    <t>PUNTARENAS / OSA / PUERTO CORTES</t>
  </si>
  <si>
    <t>LIMON / MATINA / MATINA</t>
  </si>
  <si>
    <t>SAN JOSE / ASERRI / ASERRI</t>
  </si>
  <si>
    <t>ALAJUELA / NARANJO / NARANJO</t>
  </si>
  <si>
    <t>CARTAGO / ALVARADO / PACAYAS</t>
  </si>
  <si>
    <t>HEREDIA / SAN ISIDRO / SAN ISIDRO</t>
  </si>
  <si>
    <t>GUANACASTE / CAÑAS / CAÑAS</t>
  </si>
  <si>
    <t>LIMON / GUACIMO / GUACIMO</t>
  </si>
  <si>
    <t>SAN JOSE / MORA / COLON</t>
  </si>
  <si>
    <t>ALAJUELA / PALMARES / PALMARES</t>
  </si>
  <si>
    <t>CARTAGO / OREAMUNO / SAN RAFAEL</t>
  </si>
  <si>
    <t>HEREDIA / BELEN / SAN ANTONIO</t>
  </si>
  <si>
    <t>PUNTARENAS / GOLFITO / GOLFITO</t>
  </si>
  <si>
    <t>SAN JOSE / GOICOECHEA / GUADALUPE</t>
  </si>
  <si>
    <t>ALAJUELA / POAS / SAN PEDRO</t>
  </si>
  <si>
    <t>HEREDIA / FLORES / SAN JOAQUIN</t>
  </si>
  <si>
    <t>GUANACASTE / TILARAN / TILARAN</t>
  </si>
  <si>
    <t>PUNTARENAS / COTO BRUS / SAN VITO</t>
  </si>
  <si>
    <t>SAN JOSE / SANTA ANA / SANTA ANA</t>
  </si>
  <si>
    <t>ALAJUELA / OROTINA / OROTINA</t>
  </si>
  <si>
    <t>HEREDIA / SAN PABLO / SAN PABLO</t>
  </si>
  <si>
    <t>GUANACASTE / NANDAYURE / CARMONA</t>
  </si>
  <si>
    <t>PUNTARENAS / PARRITA / PARRITA</t>
  </si>
  <si>
    <t>SAN JOSE / ALAJUELITA / ALAJUELITA</t>
  </si>
  <si>
    <t>ALAJUELA / SAN CARLOS / QUESADA</t>
  </si>
  <si>
    <t>HEREDIA / SARAPIQUI / PUERTO VIEJO</t>
  </si>
  <si>
    <t>GUANACASTE / LA CRUZ / LA CRUZ</t>
  </si>
  <si>
    <t>PUNTARENAS / CORREDORES / CORREDOR</t>
  </si>
  <si>
    <t>SAN JOSE / VASQUEZ DE CORONADO / SAN ISIDRO</t>
  </si>
  <si>
    <t>ALAJUELA / ZARCERO / ZARCERO</t>
  </si>
  <si>
    <t>GUANACASTE / HOJANCHA / HOJANCHA</t>
  </si>
  <si>
    <t>PUNTARENAS / GARABITO / JACO</t>
  </si>
  <si>
    <t>SAN JOSE / ACOSTA / SAN IGNACIO</t>
  </si>
  <si>
    <t>ALAJUELA / SARCHI / SARCHI NORTE</t>
  </si>
  <si>
    <t>SAN JOSE / SAN JOSE / MERCED</t>
  </si>
  <si>
    <t>ALAJUELA / ALAJUELA / SAN JOSE</t>
  </si>
  <si>
    <t>CARTAGO / CARTAGO / OCCIDENTAL</t>
  </si>
  <si>
    <t>HEREDIA / HEREDIA / MERCEDES</t>
  </si>
  <si>
    <t>GUANACASTE / LIBERIA / CAÑAS DULCES</t>
  </si>
  <si>
    <t>PUNTARENAS / PUNTARENAS / PITAHAYA</t>
  </si>
  <si>
    <t>LIMON / LIMON / VALLE LA ESTRELLA</t>
  </si>
  <si>
    <t>SAN JOSE / ESCAZU / SAN ANTONIO</t>
  </si>
  <si>
    <t>ALAJUELA / SAN RAMON / SANTIAGO</t>
  </si>
  <si>
    <t>CARTAGO / PARAISO / SANTIAGO</t>
  </si>
  <si>
    <t>HEREDIA / BARVA / SAN PEDRO</t>
  </si>
  <si>
    <t>GUANACASTE / NICOYA / MANSION</t>
  </si>
  <si>
    <t>PUNTARENAS / ESPARZA / SAN JUAN GRANDE</t>
  </si>
  <si>
    <t>LIMON / POCOCI / JIMENEZ</t>
  </si>
  <si>
    <t>SAN JOSE / DESAMPARADOS / SAN MIGUEL</t>
  </si>
  <si>
    <t>ALAJUELA / GRECIA / SAN ISIDRO</t>
  </si>
  <si>
    <t>CARTAGO / LA UNION / SAN DIEGO</t>
  </si>
  <si>
    <t>HEREDIA / SANTO DOMINGO / SAN VICENTE</t>
  </si>
  <si>
    <t>GUANACASTE / SANTA CRUZ / BOLSON</t>
  </si>
  <si>
    <t>PUNTARENAS / BUENOS AIRES / VOLCAN</t>
  </si>
  <si>
    <t>LIMON / SIQUIRRES / PACUARITO</t>
  </si>
  <si>
    <t>SAN JOSE / PURISCAL / MERCEDES SUR</t>
  </si>
  <si>
    <t>ALAJUELA / SAN MATEO / DESMONTE</t>
  </si>
  <si>
    <t>CARTAGO / JIMENEZ / TUCURRIQUE</t>
  </si>
  <si>
    <t>HEREDIA / SANTA BARBARA / SAN PEDRO</t>
  </si>
  <si>
    <t>LIMON / TALAMANCA / SIXAOLA</t>
  </si>
  <si>
    <t>SAN JOSE / TARRAZU / SAN LORENZO</t>
  </si>
  <si>
    <t>ALAJUELA / ATENAS / JESUS</t>
  </si>
  <si>
    <t>CARTAGO / TURRIALBA / LA SUIZA</t>
  </si>
  <si>
    <t>HEREDIA / SAN RAFAEL / SAN JOSECITO</t>
  </si>
  <si>
    <t>GUANACASTE / CARRILLO / PALMIRA</t>
  </si>
  <si>
    <t>PUNTARENAS / OSA / PALMAR</t>
  </si>
  <si>
    <t>LIMON / MATINA / BATAN</t>
  </si>
  <si>
    <t>SAN JOSE / ASERRI / TARBACA</t>
  </si>
  <si>
    <t>ALAJUELA / NARANJO / SAN MIGUEL</t>
  </si>
  <si>
    <t>CARTAGO / ALVARADO / CERVANTES</t>
  </si>
  <si>
    <t>HEREDIA / SAN ISIDRO / SAN JOSE</t>
  </si>
  <si>
    <t>GUANACASTE / CAÑAS / PALMIRA</t>
  </si>
  <si>
    <t>LIMON / GUACIMO / MERCEDES</t>
  </si>
  <si>
    <t>SAN JOSE / MORA / GUAYABO</t>
  </si>
  <si>
    <t>ALAJUELA / PALMARES / ZARAGOZA</t>
  </si>
  <si>
    <t>CARTAGO / OREAMUNO / COT</t>
  </si>
  <si>
    <t>GUANACASTE / ABANGARES / SIERRA</t>
  </si>
  <si>
    <t>ALAJUELA / POAS / SAN JUAN</t>
  </si>
  <si>
    <t>CARTAGO / EL GUARCO / SAN ISIDRO</t>
  </si>
  <si>
    <t>HEREDIA / FLORES / BARRANTES</t>
  </si>
  <si>
    <t>PUNTARENAS / COTO BRUS / SABALITO</t>
  </si>
  <si>
    <t>SAN JOSE / SANTA ANA / SALITRAL</t>
  </si>
  <si>
    <t>GUANACASTE / NANDAYURE / SANTA RITA</t>
  </si>
  <si>
    <t>SAN JOSE / ALAJUELITA / SAN JOSECITO</t>
  </si>
  <si>
    <t>ALAJUELA / SAN CARLOS / FLORENCIA</t>
  </si>
  <si>
    <t>HEREDIA / SARAPIQUI / LA VIRGEN</t>
  </si>
  <si>
    <t>GUANACASTE / LA CRUZ / SANTA CECILIA</t>
  </si>
  <si>
    <t>PUNTARENAS / CORREDORES / LA CUESTA</t>
  </si>
  <si>
    <t>SAN JOSE / VASQUEZ DE CORONADO / SAN RAFAEL</t>
  </si>
  <si>
    <t>ALAJUELA / ZARCERO / LAGUNA</t>
  </si>
  <si>
    <t>GUANACASTE / HOJANCHA / MONTE ROMO</t>
  </si>
  <si>
    <t>PUNTARENAS / GARABITO / TARCOLES</t>
  </si>
  <si>
    <t>SAN JOSE / ACOSTA / GUAITIL</t>
  </si>
  <si>
    <t>ALAJUELA / SARCHI / SARCHI SUR</t>
  </si>
  <si>
    <t>SAN JOSE / SAN JOSE / HOSPITAL</t>
  </si>
  <si>
    <t>ALAJUELA / ALAJUELA / CARRIZAL</t>
  </si>
  <si>
    <t>CARTAGO / CARTAGO / CARMEN</t>
  </si>
  <si>
    <t>HEREDIA / HEREDIA / SAN FRANCISCO</t>
  </si>
  <si>
    <t>GUANACASTE / LIBERIA / MAYORGA</t>
  </si>
  <si>
    <t>PUNTARENAS / PUNTARENAS / CHOMES</t>
  </si>
  <si>
    <t>LIMON / LIMON / RIO BLANCO</t>
  </si>
  <si>
    <t>SAN JOSE / ESCAZU / SAN RAFAEL</t>
  </si>
  <si>
    <t>ALAJUELA / SAN RAMON / SAN JUAN</t>
  </si>
  <si>
    <t>CARTAGO / PARAISO / OROSI</t>
  </si>
  <si>
    <t>HEREDIA / BARVA / SAN PABLO</t>
  </si>
  <si>
    <t>GUANACASTE / NICOYA / SAN ANTONIO</t>
  </si>
  <si>
    <t>PUNTARENAS / ESPARZA / MACACONA</t>
  </si>
  <si>
    <t>SAN JOSE / DESAMPARADOS / SAN JUAN DE DIOS</t>
  </si>
  <si>
    <t>ALAJUELA / GRECIA / SAN JOSE</t>
  </si>
  <si>
    <t>CARTAGO / LA UNION / SAN JUAN</t>
  </si>
  <si>
    <t>HEREDIA / SANTO DOMINGO / SAN MIGUEL</t>
  </si>
  <si>
    <t>GUANACASTE / SANTA CRUZ / VEINTISIETE DE ABRIL</t>
  </si>
  <si>
    <t>PUNTARENAS / BUENOS AIRES / POTRERO GRANDE</t>
  </si>
  <si>
    <t>LIMON / SIQUIRRES / FLORIDA</t>
  </si>
  <si>
    <t>SAN JOSE / PURISCAL / BARBACOAS</t>
  </si>
  <si>
    <t>ALAJUELA / SAN MATEO / JESUS MARIA</t>
  </si>
  <si>
    <t>CARTAGO / JIMENEZ / PEJIBAYE</t>
  </si>
  <si>
    <t>HEREDIA / SANTA BARBARA / SAN JUAN</t>
  </si>
  <si>
    <t>GUANACASTE / BAGACES / MOGOTE</t>
  </si>
  <si>
    <t>PUNTARENAS / MONTES DE ORO / SAN ISIDRO</t>
  </si>
  <si>
    <t>LIMON / TALAMANCA / CAHUITA</t>
  </si>
  <si>
    <t>SAN JOSE / TARRAZU / SAN CARLOS</t>
  </si>
  <si>
    <t>ALAJUELA / ATENAS / MERCEDES</t>
  </si>
  <si>
    <t>CARTAGO / TURRIALBA / PERALTA</t>
  </si>
  <si>
    <t>HEREDIA / SAN RAFAEL / SANTIAGO</t>
  </si>
  <si>
    <t>GUANACASTE / CARRILLO / SARDINAL</t>
  </si>
  <si>
    <t>PUNTARENAS / OSA / SIERPE</t>
  </si>
  <si>
    <t>LIMON / MATINA / CARRANDI</t>
  </si>
  <si>
    <t>SAN JOSE / ASERRI / VUELTA DE JORCO</t>
  </si>
  <si>
    <t>ALAJUELA / NARANJO / SAN JOSE</t>
  </si>
  <si>
    <t>CARTAGO / ALVARADO / CAPELLADES</t>
  </si>
  <si>
    <t>HEREDIA / SAN ISIDRO / CONCEPCION</t>
  </si>
  <si>
    <t>GUANACASTE / CAÑAS / SAN MIGUEL</t>
  </si>
  <si>
    <t>LIMON / GUACIMO / POCORA</t>
  </si>
  <si>
    <t>SAN JOSE / MORA / TABARCIA</t>
  </si>
  <si>
    <t>ALAJUELA / PALMARES / BUENOS AIRES</t>
  </si>
  <si>
    <t>CARTAGO / OREAMUNO / POTRERO CERRADO</t>
  </si>
  <si>
    <t>HEREDIA / BELEN / ASUNCION</t>
  </si>
  <si>
    <t>GUANACASTE / ABANGARES / SAN JUAN</t>
  </si>
  <si>
    <t>PUNTARENAS / GOLFITO / GUAYCARA</t>
  </si>
  <si>
    <t>SAN JOSE / GOICOECHEA / CALLE BLANCOS</t>
  </si>
  <si>
    <t>ALAJUELA / POAS / SAN RAFAEL</t>
  </si>
  <si>
    <t>CARTAGO / EL GUARCO / TOBOSI</t>
  </si>
  <si>
    <t>HEREDIA / FLORES / LLORENTE</t>
  </si>
  <si>
    <t>GUANACASTE / TILARAN / TRONADORA</t>
  </si>
  <si>
    <t>SAN JOSE / SANTA ANA / POZOS</t>
  </si>
  <si>
    <t>GUANACASTE / NANDAYURE / ZAPOTAL</t>
  </si>
  <si>
    <t>SAN JOSE / ALAJUELITA / SAN ANTONIO</t>
  </si>
  <si>
    <t>ALAJUELA / SAN CARLOS / BUENAVISTA</t>
  </si>
  <si>
    <t>PUNTARENAS / CORREDORES / CANOAS</t>
  </si>
  <si>
    <t>SAN JOSE / VASQUEZ DE CORONADO / DULCE NOMBRE DE JESUS</t>
  </si>
  <si>
    <t>SAN JOSE / ACOSTA / PALMICHAL</t>
  </si>
  <si>
    <t>ALAJUELA / SARCHI / TORO AMARILLO</t>
  </si>
  <si>
    <t>SAN JOSE / SAN JOSE / CATEDRAL</t>
  </si>
  <si>
    <t>ALAJUELA / ALAJUELA / SAN ANTONIO</t>
  </si>
  <si>
    <t>CARTAGO / CARTAGO / SAN NICOLAS</t>
  </si>
  <si>
    <t>HEREDIA / HEREDIA / ULLOA</t>
  </si>
  <si>
    <t>GUANACASTE / LIBERIA / NACASCOLO</t>
  </si>
  <si>
    <t>PUNTARENAS / PUNTARENAS / LEPANTO</t>
  </si>
  <si>
    <t>LIMON / LIMON / MATAMA</t>
  </si>
  <si>
    <t>CARTAGO / PARAISO / CACHI</t>
  </si>
  <si>
    <t>HEREDIA / BARVA / SAN ROQUE</t>
  </si>
  <si>
    <t>PUNTARENAS / ESPARZA / SAN RAFAEL</t>
  </si>
  <si>
    <t>LIMON / POCOCI / ROXANA</t>
  </si>
  <si>
    <t>SAN JOSE / DESAMPARADOS / SAN RAFAEL ARRIBA</t>
  </si>
  <si>
    <t>ALAJUELA / GRECIA / SAN ROQUE</t>
  </si>
  <si>
    <t>CARTAGO / LA UNION / SAN RAFAEL</t>
  </si>
  <si>
    <t>HEREDIA / SANTO DOMINGO / PARACITO</t>
  </si>
  <si>
    <t>GUANACASTE / SANTA CRUZ / TEMPATE</t>
  </si>
  <si>
    <t>PUNTARENAS / BUENOS AIRES / BORUCA</t>
  </si>
  <si>
    <t>LIMON / SIQUIRRES / GERMANIA</t>
  </si>
  <si>
    <t>SAN JOSE / PURISCAL / GRIFO ALTO</t>
  </si>
  <si>
    <t>ALAJUELA / SAN MATEO / LABRADOR</t>
  </si>
  <si>
    <t>HEREDIA / SANTA BARBARA / JESUS</t>
  </si>
  <si>
    <t>GUANACASTE / BAGACES / RIO NARANJO</t>
  </si>
  <si>
    <t>LIMON / TALAMANCA / TELIRE</t>
  </si>
  <si>
    <t>ALAJUELA / ATENAS / SAN ISIDRO</t>
  </si>
  <si>
    <t>CARTAGO / TURRIALBA / SANTA CRUZ</t>
  </si>
  <si>
    <t>GUANACASTE / CARRILLO / BELEN</t>
  </si>
  <si>
    <t>PUNTARENAS / OSA / BAHIA BALLENA</t>
  </si>
  <si>
    <t>SAN JOSE / ASERRI / SAN GABRIEL</t>
  </si>
  <si>
    <t>ALAJUELA / NARANJO / CIRRI SUR</t>
  </si>
  <si>
    <t>HEREDIA / SAN ISIDRO / SAN FRANCISCO</t>
  </si>
  <si>
    <t>GUANACASTE / CAÑAS / BEBEDERO</t>
  </si>
  <si>
    <t>LIMON / GUACIMO / RIO JIMENEZ</t>
  </si>
  <si>
    <t>ALAJUELA / PALMARES / SANTIAGO</t>
  </si>
  <si>
    <t>CARTAGO / OREAMUNO / CIPRESES</t>
  </si>
  <si>
    <t>GUANACASTE / ABANGARES / COLORADO</t>
  </si>
  <si>
    <t>PUNTARENAS / GOLFITO / PAVON</t>
  </si>
  <si>
    <t>SAN JOSE / GOICOECHEA / MATA DE PLATANO</t>
  </si>
  <si>
    <t>ALAJUELA / POAS / CARRILLOS</t>
  </si>
  <si>
    <t>CARTAGO / EL GUARCO / PATIO DE AGUA</t>
  </si>
  <si>
    <t>GUANACASTE / TILARAN / SANTA ROSA</t>
  </si>
  <si>
    <t>PUNTARENAS / COTO BRUS / LIMONCITO</t>
  </si>
  <si>
    <t>SAN JOSE / SANTA ANA / URUCA</t>
  </si>
  <si>
    <t>ALAJUELA / OROTINA / COYOLAR</t>
  </si>
  <si>
    <t>GUANACASTE / NANDAYURE / SAN PABLO</t>
  </si>
  <si>
    <t>SAN JOSE / ALAJUELITA / CONCEPCION</t>
  </si>
  <si>
    <t>HEREDIA / SARAPIQUI / LLANURAS DEL GASPAR</t>
  </si>
  <si>
    <t>GUANACASTE / LA CRUZ / SANTA ELENA</t>
  </si>
  <si>
    <t>PUNTARENAS / CORREDORES / LAUREL</t>
  </si>
  <si>
    <t>SAN JOSE / VASQUEZ DE CORONADO / PATALILLO</t>
  </si>
  <si>
    <t>ALAJUELA / ZARCERO / GUADALUPE</t>
  </si>
  <si>
    <t>GUANACASTE / HOJANCHA / HUACAS</t>
  </si>
  <si>
    <t>SAN JOSE / ACOSTA / CANGREJAL</t>
  </si>
  <si>
    <t>ALAJUELA / SARCHI / SAN PEDRO</t>
  </si>
  <si>
    <t>SAN JOSE / SAN JOSE / ZAPOTE</t>
  </si>
  <si>
    <t>ALAJUELA / ALAJUELA / GUACIMA</t>
  </si>
  <si>
    <t>HEREDIA / HEREDIA / VARABLANCA</t>
  </si>
  <si>
    <t>GUANACASTE / LIBERIA / CURUBANDE</t>
  </si>
  <si>
    <t>PUNTARENAS / PUNTARENAS / PAQUERA</t>
  </si>
  <si>
    <t>ALAJUELA / SAN RAMON / PIEDADES SUR</t>
  </si>
  <si>
    <t>CARTAGO / PARAISO / LLANOS DE SANTA LUCIA</t>
  </si>
  <si>
    <t>HEREDIA / BARVA / SANTA LUCIA</t>
  </si>
  <si>
    <t>GUANACASTE / NICOYA / SAMARA</t>
  </si>
  <si>
    <t>PUNTARENAS / ESPARZA / SAN JERONIMO</t>
  </si>
  <si>
    <t>LIMON / POCOCI / CARIARI</t>
  </si>
  <si>
    <t>SAN JOSE / DESAMPARADOS / SAN ANTONIO</t>
  </si>
  <si>
    <t>ALAJUELA / GRECIA / TACARES</t>
  </si>
  <si>
    <t>CARTAGO / LA UNION / CONCEPCION</t>
  </si>
  <si>
    <t>HEREDIA / SANTO DOMINGO / SANTO TOMAS</t>
  </si>
  <si>
    <t>GUANACASTE / SANTA CRUZ / CARTAGENA</t>
  </si>
  <si>
    <t>PUNTARENAS / BUENOS AIRES / PILAS</t>
  </si>
  <si>
    <t>SAN JOSE / PURISCAL / SAN RAFAEL</t>
  </si>
  <si>
    <t>HEREDIA / SANTA BARBARA / SANTO DOMINGO</t>
  </si>
  <si>
    <t>ALAJUELA / ATENAS / CONCEPCION</t>
  </si>
  <si>
    <t>CARTAGO / TURRIALBA / SANTA TERESITA</t>
  </si>
  <si>
    <t>HEREDIA / SAN RAFAEL / CONCEPCION</t>
  </si>
  <si>
    <t>PUNTARENAS / OSA / PIEDRAS BLANCAS</t>
  </si>
  <si>
    <t>SAN JOSE / ASERRI / LEGUA</t>
  </si>
  <si>
    <t>ALAJUELA / NARANJO / SAN JERONIMO</t>
  </si>
  <si>
    <t>GUANACASTE / CAÑAS / POROZAL</t>
  </si>
  <si>
    <t>LIMON / GUACIMO / DUACARI</t>
  </si>
  <si>
    <t>SAN JOSE / MORA / PICAGRES</t>
  </si>
  <si>
    <t>ALAJUELA / PALMARES / CANDELARIA</t>
  </si>
  <si>
    <t>CARTAGO / OREAMUNO / SANTA ROSA</t>
  </si>
  <si>
    <t>SAN JOSE / GOICOECHEA / IPIS</t>
  </si>
  <si>
    <t>GUANACASTE / TILARAN / LIBANO</t>
  </si>
  <si>
    <t>PUNTARENAS / COTO BRUS / PITTIER</t>
  </si>
  <si>
    <t>SAN JOSE / SANTA ANA / PIEDADES</t>
  </si>
  <si>
    <t>GUANACASTE / NANDAYURE / PORVENIR</t>
  </si>
  <si>
    <t>SAN JOSE / ALAJUELITA / SAN FELIPE</t>
  </si>
  <si>
    <t>ALAJUELA / SAN CARLOS / VENECIA</t>
  </si>
  <si>
    <t>HEREDIA / SARAPIQUI / CUREÑA</t>
  </si>
  <si>
    <t>SAN JOSE / VASQUEZ DE CORONADO / CASCAJAL</t>
  </si>
  <si>
    <t>ALAJUELA / ZARCERO / PALMIRA</t>
  </si>
  <si>
    <t>GUANACASTE / HOJANCHA / MATAMBU</t>
  </si>
  <si>
    <t>SAN JOSE / ACOSTA / SABANILLAS</t>
  </si>
  <si>
    <t>ALAJUELA / SARCHI / RODRIGUEZ</t>
  </si>
  <si>
    <t>SAN JOSE / SAN JOSE / SAN FRANCISCO DE DOS RIOS</t>
  </si>
  <si>
    <t>ALAJUELA / ALAJUELA / SAN ISIDRO</t>
  </si>
  <si>
    <t>PUNTARENAS / PUNTARENAS / MANZANILLO</t>
  </si>
  <si>
    <t>ALAJUELA / SAN RAMON / SAN RAFAEL</t>
  </si>
  <si>
    <t>HEREDIA / BARVA / SAN JOSE DE LA MONTAÑA</t>
  </si>
  <si>
    <t>GUANACASTE / NICOYA / NOSARA</t>
  </si>
  <si>
    <t>PUNTARENAS / ESPARZA / CALDERA</t>
  </si>
  <si>
    <t>LIMON / POCOCI / COLORADO</t>
  </si>
  <si>
    <t>SAN JOSE / DESAMPARADOS / FRAILES</t>
  </si>
  <si>
    <t>HEREDIA / SANTO DOMINGO / SANTA ROSA</t>
  </si>
  <si>
    <t>PUNTARENAS / BUENOS AIRES / COLINAS</t>
  </si>
  <si>
    <t>LIMON / SIQUIRRES / ALEGRIA</t>
  </si>
  <si>
    <t>HEREDIA / SANTA BARBARA / PURABA</t>
  </si>
  <si>
    <t>ALAJUELA / ATENAS / SAN JOSE</t>
  </si>
  <si>
    <t>CARTAGO / TURRIALBA / PAVONES</t>
  </si>
  <si>
    <t>PUNTARENAS / OSA / BAHIA DRAKE</t>
  </si>
  <si>
    <t>SAN JOSE / ASERRI / MONTERREY</t>
  </si>
  <si>
    <t>ALAJUELA / NARANJO / SAN JUAN</t>
  </si>
  <si>
    <t>SAN JOSE / MORA / JARIS</t>
  </si>
  <si>
    <t>ALAJUELA / PALMARES / ESQUIPULAS</t>
  </si>
  <si>
    <t>SAN JOSE / GOICOECHEA / RANCHO REDONDO</t>
  </si>
  <si>
    <t>SAN JOSE / SANTA ANA / BRASIL</t>
  </si>
  <si>
    <t>GUANACASTE / NANDAYURE / BEJUCO</t>
  </si>
  <si>
    <t>ALAJUELA / SAN CARLOS / PITAL</t>
  </si>
  <si>
    <t>ALAJUELA / ZARCERO / ZAPOTE</t>
  </si>
  <si>
    <t>SAN JOSE / SAN JOSE / URUCA</t>
  </si>
  <si>
    <t>ALAJUELA / ALAJUELA / SABANILLA</t>
  </si>
  <si>
    <t>CARTAGO / CARTAGO / CORRALILLO</t>
  </si>
  <si>
    <t>PUNTARENAS / PUNTARENAS / GUACIMAL</t>
  </si>
  <si>
    <t>ALAJUELA / SAN RAMON / SAN ISIDRO</t>
  </si>
  <si>
    <t>GUANACASTE / NICOYA / BELEN DE NOSARITA</t>
  </si>
  <si>
    <t>SAN JOSE / DESAMPARADOS / PATARRA</t>
  </si>
  <si>
    <t>ALAJUELA / GRECIA / PUENTE DE PIEDRA</t>
  </si>
  <si>
    <t>CARTAGO / LA UNION / SAN RAMON</t>
  </si>
  <si>
    <t>HEREDIA / SANTO DOMINGO / TURES</t>
  </si>
  <si>
    <t>GUANACASTE / SANTA CRUZ / DIRIA</t>
  </si>
  <si>
    <t>PUNTARENAS / BUENOS AIRES / CHANGUENA</t>
  </si>
  <si>
    <t>LIMON / SIQUIRRES / REVENTAZON</t>
  </si>
  <si>
    <t>SAN JOSE / PURISCAL / DESAMPARADITOS</t>
  </si>
  <si>
    <t>ALAJUELA / ATENAS / SANTA EULALIA</t>
  </si>
  <si>
    <t>CARTAGO / TURRIALBA / TUIS</t>
  </si>
  <si>
    <t>SAN JOSE / ASERRI / SALITRILLOS</t>
  </si>
  <si>
    <t>SAN JOSE / MORA / QUITIRRISI</t>
  </si>
  <si>
    <t>SAN JOSE / GOICOECHEA / PURRAL</t>
  </si>
  <si>
    <t>GUANACASTE / TILARAN / ARENAL</t>
  </si>
  <si>
    <t>ALAJUELA / ZARCERO / BRISAS</t>
  </si>
  <si>
    <t>SAN JOSE / SAN JOSE / MATA REDONDA</t>
  </si>
  <si>
    <t>ALAJUELA / ALAJUELA / SAN RAFAEL</t>
  </si>
  <si>
    <t>CARTAGO / CARTAGO / TIERRA BLANCA</t>
  </si>
  <si>
    <t>PUNTARENAS / PUNTARENAS / BARRANCA</t>
  </si>
  <si>
    <t>ALAJUELA / SAN RAMON / ANGELES</t>
  </si>
  <si>
    <t>SAN JOSE / DESAMPARADOS / SAN CRISTOBAL</t>
  </si>
  <si>
    <t>ALAJUELA / GRECIA / BOLIVAR</t>
  </si>
  <si>
    <t>CARTAGO / LA UNION / RIO AZUL</t>
  </si>
  <si>
    <t>HEREDIA / SANTO DOMINGO / PARA</t>
  </si>
  <si>
    <t>GUANACASTE / SANTA CRUZ / CABO VELAS</t>
  </si>
  <si>
    <t>PUNTARENAS / BUENOS AIRES / BIOLLEY</t>
  </si>
  <si>
    <t>SAN JOSE / PURISCAL / SAN ANTONIO</t>
  </si>
  <si>
    <t>ALAJUELA / ATENAS / ESCOBAL</t>
  </si>
  <si>
    <t>CARTAGO / TURRIALBA / TAYUTIC</t>
  </si>
  <si>
    <t>ALAJUELA / NARANJO / PALMITOS</t>
  </si>
  <si>
    <t>5-08-08</t>
  </si>
  <si>
    <t>GUANACASTE / TILARAN / CABECERAS</t>
  </si>
  <si>
    <t>SAN JOSE / SAN JOSE / PAVAS</t>
  </si>
  <si>
    <t>ALAJUELA / ALAJUELA / RIO SEGUNDO</t>
  </si>
  <si>
    <t>ALAJUELA / SAN RAMON / ALFARO</t>
  </si>
  <si>
    <t>SAN JOSE / DESAMPARADOS / ROSARIO</t>
  </si>
  <si>
    <t>GUANACASTE / SANTA CRUZ / TAMARINDO</t>
  </si>
  <si>
    <t>PUNTARENAS / BUENOS AIRES / BRUNKA</t>
  </si>
  <si>
    <t>SAN JOSE / PURISCAL / CHIRES</t>
  </si>
  <si>
    <t>CARTAGO / TURRIALBA / SANTA ROSA</t>
  </si>
  <si>
    <t>SAN JOSE / SAN JOSE / HATILLO</t>
  </si>
  <si>
    <t>ALAJUELA / ALAJUELA / DESAMPARADOS</t>
  </si>
  <si>
    <t>CARTAGO / CARTAGO / LLANO GRANDE</t>
  </si>
  <si>
    <t>PUNTARENAS / PUNTARENAS / ISLA DEL COCO</t>
  </si>
  <si>
    <t>ALAJUELA / SAN RAMON / VOLIO</t>
  </si>
  <si>
    <t>SAN JOSE / DESAMPARADOS / DAMAS</t>
  </si>
  <si>
    <t>CARTAGO / TURRIALBA / TRES EQUIS</t>
  </si>
  <si>
    <t>ALAJUELA / SAN CARLOS / VENADO</t>
  </si>
  <si>
    <t>SAN JOSE / SAN JOSE / SAN SEBASTIAN</t>
  </si>
  <si>
    <t>ALAJUELA / ALAJUELA / TURRUCARES</t>
  </si>
  <si>
    <t>CARTAGO / CARTAGO / QUEBRADILLA</t>
  </si>
  <si>
    <t>PUNTARENAS / PUNTARENAS / COBANO</t>
  </si>
  <si>
    <t>ALAJUELA / SAN RAMON / CONCEPCION</t>
  </si>
  <si>
    <t>SAN JOSE / DESAMPARADOS / SAN RAFAEL ABAJO</t>
  </si>
  <si>
    <t>CARTAGO / TURRIALBA / LA ISABEL</t>
  </si>
  <si>
    <t>ALAJUELA / SAN CARLOS / CUTRIS</t>
  </si>
  <si>
    <t>ALAJUELA / ALAJUELA / TAMBOR</t>
  </si>
  <si>
    <t>PUNTARENAS / PUNTARENAS / CHACARITA</t>
  </si>
  <si>
    <t>ALAJUELA / SAN RAMON / ZAPOTAL</t>
  </si>
  <si>
    <t>SAN JOSE / DESAMPARADOS / GRAVILIAS</t>
  </si>
  <si>
    <t>ALAJUELA / SAN CARLOS / MONTERREY</t>
  </si>
  <si>
    <t>ALAJUELA / ALAJUELA / GARITA</t>
  </si>
  <si>
    <t>PUNTARENAS / PUNTARENAS / CHIRA</t>
  </si>
  <si>
    <t>SAN JOSE / DESAMPARADOS / LOS GUIDO</t>
  </si>
  <si>
    <t>ALAJUELA / SAN CARLOS / POCOSOL</t>
  </si>
  <si>
    <t>ALAJUELA / ALAJUELA / SARAPIQUI</t>
  </si>
  <si>
    <t>PUNTARENAS / PUNTARENAS / ACAPULCO</t>
  </si>
  <si>
    <t>ALAJUELA / SAN RAMON / SAN LORENZO</t>
  </si>
  <si>
    <t>PUNTARENAS / PUNTARENAS / EL ROBLE</t>
  </si>
  <si>
    <t>PUNTARENAS / PUNTARENAS / ARANCIBIA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</si>
  <si>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</si>
  <si>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</si>
  <si>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</si>
  <si>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</si>
  <si>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</si>
  <si>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</si>
  <si>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</si>
  <si>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</si>
  <si>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</si>
  <si>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</si>
  <si>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</si>
  <si>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</si>
  <si>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</si>
  <si>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</si>
  <si>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</si>
  <si>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</si>
  <si>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</si>
  <si>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</si>
  <si>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</si>
  <si>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</si>
  <si>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</si>
  <si>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</si>
  <si>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</si>
  <si>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</si>
  <si>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</si>
  <si>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</si>
  <si>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</si>
  <si>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</si>
  <si>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</si>
  <si>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</si>
  <si>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</si>
  <si>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</si>
  <si>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</si>
  <si>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</si>
  <si>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</si>
  <si>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</si>
  <si>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</si>
  <si>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</si>
  <si>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</si>
  <si>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</si>
  <si>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</si>
  <si>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</si>
  <si>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</si>
  <si>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</si>
  <si>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</si>
  <si>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</si>
  <si>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</si>
  <si>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</si>
  <si>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</si>
  <si>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</si>
  <si>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4305</t>
  </si>
  <si>
    <t>00274</t>
  </si>
  <si>
    <t>ESC. LOS PINOS</t>
  </si>
  <si>
    <t>ESC. PEDRO MARIA BADILLA BOLAÑOS</t>
  </si>
  <si>
    <t>SAN JOSE DE LA MONTAÑA</t>
  </si>
  <si>
    <t>ESC. JOSE RAMON HERNANDEZ BADILLA</t>
  </si>
  <si>
    <t>ESC. FELIX ARCADIO MONTERO MONGE</t>
  </si>
  <si>
    <t>4682</t>
  </si>
  <si>
    <t>00347</t>
  </si>
  <si>
    <t>ESC. GUARDIA</t>
  </si>
  <si>
    <t>GUARDIA</t>
  </si>
  <si>
    <t>4753</t>
  </si>
  <si>
    <t>4758</t>
  </si>
  <si>
    <t>00191</t>
  </si>
  <si>
    <t>ESC. RIO CLARO</t>
  </si>
  <si>
    <t>RIO CLARO</t>
  </si>
  <si>
    <t>4775</t>
  </si>
  <si>
    <t>00271</t>
  </si>
  <si>
    <t>ESC. BALVANERO VARGAS MOLINA</t>
  </si>
  <si>
    <t>4785</t>
  </si>
  <si>
    <t>00548</t>
  </si>
  <si>
    <t>ESC. ATILIA MATA FRESES</t>
  </si>
  <si>
    <t>ESC. CENTRAL DE GUAPILES</t>
  </si>
  <si>
    <t>5258</t>
  </si>
  <si>
    <t>00445</t>
  </si>
  <si>
    <t>5954</t>
  </si>
  <si>
    <t>00289</t>
  </si>
  <si>
    <t>ESC. BRIBRI</t>
  </si>
  <si>
    <t>SULA</t>
  </si>
  <si>
    <t>6072</t>
  </si>
  <si>
    <t>01369</t>
  </si>
  <si>
    <t>ESC. LA JULIETA</t>
  </si>
  <si>
    <t>LA JULIETA</t>
  </si>
  <si>
    <t>6121</t>
  </si>
  <si>
    <t>01480</t>
  </si>
  <si>
    <t>ESC. LA INDEPENDENCIA</t>
  </si>
  <si>
    <t>LA PALMA</t>
  </si>
  <si>
    <t>6866</t>
  </si>
  <si>
    <t>01301</t>
  </si>
  <si>
    <t>ESC. SURETKA</t>
  </si>
  <si>
    <t>SURETKA</t>
  </si>
  <si>
    <t>LUIS DIEGO CASTILLO JIMENEZ</t>
  </si>
  <si>
    <t>MAGDA LIZETH CHACON RODRIGUEZ</t>
  </si>
  <si>
    <t>esc.lospinoslaaurora@mep.go.cr</t>
  </si>
  <si>
    <t>esc.grananorte@gmail.com</t>
  </si>
  <si>
    <t>ALEJANDRA NAVARRO CALDERON</t>
  </si>
  <si>
    <t>SERGIO BEITA LIZCANO</t>
  </si>
  <si>
    <t>WENDY ALVARADO CUBILLO</t>
  </si>
  <si>
    <t>GRETTEL CASTRO ABARCA</t>
  </si>
  <si>
    <t>esc.marianamadrigaldelao@mep.go.cr</t>
  </si>
  <si>
    <t>1 KM E. DE LA IGLESIA CATOLICA, TUETAL NORTE</t>
  </si>
  <si>
    <t>FRENTE A LA DELEGACION DE BOCA DE ARENAL</t>
  </si>
  <si>
    <t>esc.losangelesdistritooriental@mep.go.cr</t>
  </si>
  <si>
    <t>NINOSKA MONCADA QUIROS</t>
  </si>
  <si>
    <t>esc.republicafrancesa@mep.go.cr</t>
  </si>
  <si>
    <t>ABELARDO CALDERON PICADO</t>
  </si>
  <si>
    <t>esc.rescatedeujarraz@mep.go.cr</t>
  </si>
  <si>
    <t>600 M OESTE DE LA ESTACION DE BOMBEROS</t>
  </si>
  <si>
    <t>50 SUR DEL SUPER LA PERLA</t>
  </si>
  <si>
    <t>FRENTE A LA PLAZA DE DEPORTES SAN JUAN</t>
  </si>
  <si>
    <t>DIAGONAL A MUNICIPALIDAD DE SAN RAFAEL</t>
  </si>
  <si>
    <t>ALEXANDER SANCHEZ CAMACHO</t>
  </si>
  <si>
    <t>KATTYA YOLANDA HUERTAS ARAYA</t>
  </si>
  <si>
    <t>esc.deguardia@mep.go.cr</t>
  </si>
  <si>
    <t>COSTADO OESTE DEL TEMPLO CATOLICO DE GUARDIA</t>
  </si>
  <si>
    <t>GUSTAVO CHAVARRIA SERRANO</t>
  </si>
  <si>
    <t>HAZEL QUESADA MONGE</t>
  </si>
  <si>
    <t>esc.centralrioclaro@mep.go.cr</t>
  </si>
  <si>
    <t>FRENTE AL MAXIPALI SOBRE CARRETERA INTERAMERI</t>
  </si>
  <si>
    <t>MARCELO DURAN BONILLA</t>
  </si>
  <si>
    <t>VLADIMIR DIAZ ORTIZ</t>
  </si>
  <si>
    <t>esc.balvanerovargasmolina@mep.go.cr</t>
  </si>
  <si>
    <t>FRENTE AL EBAIS DE C.C.S.S. CIENEGUITA</t>
  </si>
  <si>
    <t>ANTONIO RAMIREZ HOTSON</t>
  </si>
  <si>
    <t>ENTRADA A BARRIO LOS COCOS</t>
  </si>
  <si>
    <t>FRENTE AL TEMPLO MARIA AUXILIADORA DE ROXANA</t>
  </si>
  <si>
    <t>esc.manuelmariagutierrez@mep.go.cr</t>
  </si>
  <si>
    <t>FRENTE AL PARQUE CENTRAL DE GUACIMO</t>
  </si>
  <si>
    <t>DIAGONAL AL COLEGIO TECNICO DE JACO</t>
  </si>
  <si>
    <t>esc.franciscoschmitz@mep.go.cr</t>
  </si>
  <si>
    <t>LAURA MARIA CHAVES QUIROS</t>
  </si>
  <si>
    <t>HELLEN BRISEÑO VELASQUEZ</t>
  </si>
  <si>
    <t>liderelcarmen@gmail.com</t>
  </si>
  <si>
    <t>CONTIGUO AL SALON COMUNAL</t>
  </si>
  <si>
    <t>LUIS MATARRITA THOMPSON</t>
  </si>
  <si>
    <t>esc.liderbribri@mep.go.cr</t>
  </si>
  <si>
    <t>ENDERS GUTIERREZ OLIVARES</t>
  </si>
  <si>
    <t>esc.lajulieta@gmail.com</t>
  </si>
  <si>
    <t>FRENTE AL PARQUE LA JULIETA</t>
  </si>
  <si>
    <t>esc.independencia@mep.go.cr</t>
  </si>
  <si>
    <t>ELSIE SEQUEIRA MONCADA</t>
  </si>
  <si>
    <t>MELVIN SEGURA ALMENGOR</t>
  </si>
  <si>
    <t>esc.suretka@mep.go.cr</t>
  </si>
  <si>
    <t>01825</t>
  </si>
  <si>
    <t>02909</t>
  </si>
  <si>
    <t>02515</t>
  </si>
  <si>
    <t>00080</t>
  </si>
  <si>
    <t>02674</t>
  </si>
  <si>
    <t>02915</t>
  </si>
  <si>
    <t>02243</t>
  </si>
  <si>
    <t>03025</t>
  </si>
  <si>
    <t>02644</t>
  </si>
  <si>
    <t>03019</t>
  </si>
  <si>
    <t>ESTUDIANTES EXTRANJEROS, REFUGIADOS Y SOLICITANTES DE ASILO</t>
  </si>
  <si>
    <t>Extranjeros
(Nacionalidad)</t>
  </si>
  <si>
    <t>Teléfono 1:</t>
  </si>
  <si>
    <t>Teléfono 2:</t>
  </si>
  <si>
    <t>Interactivo II (4 años)</t>
  </si>
  <si>
    <t>Interactivo I (3 años)</t>
  </si>
  <si>
    <t>Maternal II (2 años)</t>
  </si>
  <si>
    <t>Maternal I (1 año)</t>
  </si>
  <si>
    <t>Bebés (desde el nacimiento a menos de un año)</t>
  </si>
  <si>
    <t>PERSONAL TOTAL QUE LABORA EN SERVICIO EDUCATIVO DE 0 A 6 AÑOS Y AULA INTEGRADA, SEGÚN TIPO DE CARGO</t>
  </si>
  <si>
    <t>PERSONAL DOCENTE DE SERVICIO EDUCATIVO DE 0 A 6 AÑOS Y
AULA INTEGRADA, POR GRUPO PROFESIONAL</t>
  </si>
  <si>
    <t>Ubicacion1</t>
  </si>
  <si>
    <t>02787</t>
  </si>
  <si>
    <t>4759</t>
  </si>
  <si>
    <t>0372</t>
  </si>
  <si>
    <t>0386</t>
  </si>
  <si>
    <t>ESC. NIEBOROWSKY</t>
  </si>
  <si>
    <t>ESC. DANTE ALIGHIERI</t>
  </si>
  <si>
    <t>ZONA NORTE-NORTE</t>
  </si>
  <si>
    <t>CIUDAD PUERTO CORTES</t>
  </si>
  <si>
    <t>BRIBRI</t>
  </si>
  <si>
    <t>LOURDES</t>
  </si>
  <si>
    <t>JORGE ARTURO LEIVA MENDEZ</t>
  </si>
  <si>
    <t>LAUREM PANIAGUA VARGAS</t>
  </si>
  <si>
    <t>PATRICIA MORA MENA</t>
  </si>
  <si>
    <t>ROBERTO ESQUIVEL MENESES</t>
  </si>
  <si>
    <t>MARIA ANTONIETA GONZALEZ DURAN</t>
  </si>
  <si>
    <t>JACQUELINE ARIAS CASTRO</t>
  </si>
  <si>
    <t>LAURA MONTERO MORALES</t>
  </si>
  <si>
    <t>ALLEN MARCHENA CONTRERAS</t>
  </si>
  <si>
    <t>SEBASTIAN NAVARRO CAÑIZALES</t>
  </si>
  <si>
    <t>JESUS CHACON LIZANO</t>
  </si>
  <si>
    <t>150 M SUR DEL BANCO NACIONAL</t>
  </si>
  <si>
    <t>CYNTHIA MARIN OROZCO</t>
  </si>
  <si>
    <t>esc.enriquepintofernandez@mep.go.cr</t>
  </si>
  <si>
    <t>MARIANELA SANCHEZ MORALES</t>
  </si>
  <si>
    <t>LIZ KELLEM ACOSTA ARAYA</t>
  </si>
  <si>
    <t>SIANNY RODRIGUEZ CHAVARRIA</t>
  </si>
  <si>
    <t>ELIAS SALAZAR CORTES</t>
  </si>
  <si>
    <t>200M NORTE Y 25 ESTE DE LAS OFICINAS DEL OIJ</t>
  </si>
  <si>
    <t>FRENTE A LA PLAZA COLON CAÑAS</t>
  </si>
  <si>
    <t>ANA YANCY MORALES MURILLO</t>
  </si>
  <si>
    <t>PAMELA QUESADA BLANCO</t>
  </si>
  <si>
    <t>esc.arturotorresmartinez@mep.go.cr</t>
  </si>
  <si>
    <t>YASINA SANCHEZ CHAVERRI</t>
  </si>
  <si>
    <t>esc.nieborowsky@mep.go.cr</t>
  </si>
  <si>
    <t>COSTADO NORTE ANTIGUO HOSPITAL DR.TOMAS CASAS</t>
  </si>
  <si>
    <t>XINIA HERNANDEZ RAMIREZ</t>
  </si>
  <si>
    <t>DEIVI TELLES JIMENEZ</t>
  </si>
  <si>
    <t>MARIA DE LOS ANGELES VENEGAS A</t>
  </si>
  <si>
    <t>PEGGI MEJIA PANIAGUA</t>
  </si>
  <si>
    <t>CESAR ALEJANDRO SOLANO FALLAS</t>
  </si>
  <si>
    <t>150M ESTE DEL EBAIS</t>
  </si>
  <si>
    <t>100 METROS ESTE DE LA IGLESIA DE RIO SEGUNDO</t>
  </si>
  <si>
    <t>LIDIETTE SANCHEZ OROZCO</t>
  </si>
  <si>
    <t>FRENTE A PLAZA DE DEPORTES</t>
  </si>
  <si>
    <t>LILLEY SOTO DELGADO</t>
  </si>
  <si>
    <t>PAOLA BRENES GONZALEZ</t>
  </si>
  <si>
    <t>FRANCISCO JAVIER FALLAS SOTO</t>
  </si>
  <si>
    <t>SANDRA TENCIO CORDERO</t>
  </si>
  <si>
    <t>OSCAR CASCANTE CASCANTE</t>
  </si>
  <si>
    <t>DE LA ENTRADA DE INOLASA, 150 METROS AL SUR</t>
  </si>
  <si>
    <t>MARIA DEL MAR CALDERON ROSALES</t>
  </si>
  <si>
    <t>VIRGINIA CORDOBA MURILLO</t>
  </si>
  <si>
    <t>KATTIA SCOTT MARTINEZ</t>
  </si>
  <si>
    <t>ALEXANDER LOPEZ CAMPOS</t>
  </si>
  <si>
    <t>ANA MARCELA MATARRITA AGUILAR</t>
  </si>
  <si>
    <t>200 METROS OESTE DE FOTO SALAZAR</t>
  </si>
  <si>
    <t>SHILEY PEREZ MARIN</t>
  </si>
  <si>
    <t>MARIO FLORES CHAVARRIA</t>
  </si>
  <si>
    <t>RANDALL ROJAS PIEDRA</t>
  </si>
  <si>
    <t>LAURA GUERRERO SORIO</t>
  </si>
  <si>
    <t>DE LA CARNICERIA SAN GERARDO 125SUR</t>
  </si>
  <si>
    <t>GREIVIN CHAVARRIA BRIONES</t>
  </si>
  <si>
    <t>FRENTE A LA PLAZA DE DEPORTES DE LOS CUADROS</t>
  </si>
  <si>
    <t>DE LA TERMINAL DE BUSES 100 NORTE Y 175 ESTE</t>
  </si>
  <si>
    <t>GUSTAVO A. CAMPOS VILLALOBOS</t>
  </si>
  <si>
    <t>EDWARD ANTONIO MORA GAMBOA</t>
  </si>
  <si>
    <t>esc.adolfojimenezdelaguardia@mep.go.cr</t>
  </si>
  <si>
    <t>DAMARIS VEGA JIMENEZ</t>
  </si>
  <si>
    <t>LISANDRO VASQUEZ GRANADOS</t>
  </si>
  <si>
    <t>COSTADO OESTE DEL ALMACEN EL GOLLO</t>
  </si>
  <si>
    <t>KATTIA VIQUEZ VEGA</t>
  </si>
  <si>
    <t>MADAY ROJAS CALVO</t>
  </si>
  <si>
    <t>MARIA ISABEL MENDEZ ARROYO</t>
  </si>
  <si>
    <t>esc.atiliamatafreses@mep.go.cr</t>
  </si>
  <si>
    <t>ANA PATRICIA MONTERO RAMOS</t>
  </si>
  <si>
    <t>A UN COSTADO DE LA PLAZA DE DEPORTES</t>
  </si>
  <si>
    <t>100MTS SUR DE PARQUE LA AURORA</t>
  </si>
  <si>
    <t>MIRNA REBECA LOPEZ QUESADA</t>
  </si>
  <si>
    <t>MARIA CECILIA SOTO ARIAS</t>
  </si>
  <si>
    <t>RIGOBERTO AGUILAR ALVARADO</t>
  </si>
  <si>
    <t>esc.dantealighieri@mep.go.cr</t>
  </si>
  <si>
    <t>DIAGONAL A LA IGLESIA CATOLICA</t>
  </si>
  <si>
    <t>02520</t>
  </si>
  <si>
    <t>Transición (5 años)</t>
  </si>
  <si>
    <t>I Ciclo (de 6 años a 9 años y 11 meses)</t>
  </si>
  <si>
    <t>II Ciclo (de 10 años a 13 años y 11 meses)</t>
  </si>
  <si>
    <t>Servicio Educativo desde el nacimiento hasta los 6 años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</si>
  <si>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</si>
  <si>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</si>
  <si>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</si>
  <si>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</si>
  <si>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</si>
  <si>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</si>
  <si>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</si>
  <si>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</si>
  <si>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</si>
  <si>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</si>
  <si>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</si>
  <si>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</si>
  <si>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</si>
  <si>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</si>
  <si>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</si>
  <si>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</si>
  <si>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</si>
  <si>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</si>
  <si>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</si>
  <si>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</si>
  <si>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</si>
  <si>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</si>
  <si>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</si>
  <si>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</si>
  <si>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</si>
  <si>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</si>
  <si>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</si>
  <si>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</si>
  <si>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</si>
  <si>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</si>
  <si>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</si>
  <si>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</si>
  <si>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</si>
  <si>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</si>
  <si>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</si>
  <si>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</si>
  <si>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</si>
  <si>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</si>
  <si>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</si>
  <si>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</si>
  <si>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</si>
  <si>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</si>
  <si>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</si>
  <si>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</si>
  <si>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</si>
  <si>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</si>
  <si>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</si>
  <si>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</si>
  <si>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</si>
  <si>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</si>
  <si>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</si>
  <si>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</si>
  <si>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</si>
  <si>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</si>
  <si>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</si>
  <si>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</si>
  <si>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</si>
  <si>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</si>
  <si>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</si>
  <si>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</si>
  <si>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</si>
  <si>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</si>
  <si>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</si>
  <si>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</si>
  <si>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PCD</t>
  </si>
  <si>
    <t>EL CURSO LECTIVO 2024, SERVICIO EDUCATIVO DESDE EL NACIMIENTO</t>
  </si>
  <si>
    <t>HASTA LOS 6 AÑOS Y AULA INTEGRADA</t>
  </si>
  <si>
    <t>SEGÚN PAÍS/CONTINENTE, SERVICIO EDUCATIVO DESDE EL NACIMIENTO HASTA LOS 6 AÑOS Y AULA INTEGRADA</t>
  </si>
  <si>
    <t>PERSONAL TOTAL QUE LABORA EN SERVICIO EDUCATIVO DESDE EL NACIMIENTO HASTA LOS 6 AÑOS Y AULA INTEGRADA</t>
  </si>
  <si>
    <t>1/</t>
  </si>
  <si>
    <t>1/ Considere al personal que atiende Aula Integrada.</t>
  </si>
  <si>
    <t>CENSO ESCOLAR 2024 -- INFORME INICIAL</t>
  </si>
  <si>
    <t>--Servicio Educativo para niños y niñas desde el nacimiento hasta los 6 años con Discapacidad o riesgo en el Desarrollo
 -- Aula Integrada</t>
  </si>
  <si>
    <t>Ubicación (Provincia/Cantón/Distrito):</t>
  </si>
  <si>
    <t>Nombre Director (a):</t>
  </si>
  <si>
    <t>Teléfono</t>
  </si>
  <si>
    <t>Nombre Supervisor (a):</t>
  </si>
  <si>
    <t>Firma Director</t>
  </si>
  <si>
    <t>Firma Supervisor</t>
  </si>
  <si>
    <t>Sellos</t>
  </si>
  <si>
    <t>Pertenece a:</t>
  </si>
  <si>
    <t>00077</t>
  </si>
  <si>
    <t>00136</t>
  </si>
  <si>
    <t>00139</t>
  </si>
  <si>
    <t>00154</t>
  </si>
  <si>
    <t>00173</t>
  </si>
  <si>
    <t>02788</t>
  </si>
  <si>
    <t>4388</t>
  </si>
  <si>
    <t>4588</t>
  </si>
  <si>
    <t>4616</t>
  </si>
  <si>
    <t>4634</t>
  </si>
  <si>
    <t>4693</t>
  </si>
  <si>
    <t>4561</t>
  </si>
  <si>
    <t>5953</t>
  </si>
  <si>
    <t>ESC. RAMON BEDOYA MONGE</t>
  </si>
  <si>
    <t>ESC. EDUARDO PERALTA JIMENEZ</t>
  </si>
  <si>
    <t>ESC. BARRIO FATIMA</t>
  </si>
  <si>
    <t>ESC. UNIDAD PEDAGOGICA EL ROBLE</t>
  </si>
  <si>
    <t>ESC. ESPAÑA</t>
  </si>
  <si>
    <t>ESC. PBRO. JOSE DANIEL CARMONA BRICEÑO</t>
  </si>
  <si>
    <t>ESC. LUIS CRUZ MEZA</t>
  </si>
  <si>
    <t>ESC. ASTUA PIRIE</t>
  </si>
  <si>
    <t>TUCURRIQUE</t>
  </si>
  <si>
    <t>BARRIO FATIMA</t>
  </si>
  <si>
    <t>COLONIA</t>
  </si>
  <si>
    <t>BARRIO CIENEGUITA</t>
  </si>
  <si>
    <t>CERVANTES</t>
  </si>
  <si>
    <t>ASTUA PIRIE</t>
  </si>
  <si>
    <t>PUBLICA</t>
  </si>
  <si>
    <t>MARJORIE RUIZ RODRIGUEZ</t>
  </si>
  <si>
    <t>SAN JOSE BARRIO CUBA CALLE 16 Y 18 AV20</t>
  </si>
  <si>
    <t>MA. DEL CARMEN ZAMORA GONZALEZ</t>
  </si>
  <si>
    <t>CALLES 7 Y 9 AVENIDAS 5 Y 7</t>
  </si>
  <si>
    <t>175 DE LA ESQ SUROESTE DE PARQUE TIBAS</t>
  </si>
  <si>
    <t>EDUARDO ENRIQUE ROJAS MEDINA</t>
  </si>
  <si>
    <t>MARIBEL CAMBRONERO AGUILAR</t>
  </si>
  <si>
    <t>50 OESTE DE CAPILLA VELACION IGLESIA CATOLICA</t>
  </si>
  <si>
    <t>JEFRY MURILLO BRENES</t>
  </si>
  <si>
    <t>DE QUISNOS PASEO COLON 200 NORTE</t>
  </si>
  <si>
    <t>DE LA IGLESIA CORAZON DE JESUS 200 O Y 75 N</t>
  </si>
  <si>
    <t>200M SUR DE LA GAR, CONCEPCION ABAJO</t>
  </si>
  <si>
    <t>50 MTS.NOROESTE DEL TEMPLO CATOLICO</t>
  </si>
  <si>
    <t>RONALD MUÑOZ OCEGUERA</t>
  </si>
  <si>
    <t>DEL TEMPLO CATOLICO 200 SUR Y 75 ESTE</t>
  </si>
  <si>
    <t>HELBERTH GARRO HIDALGO</t>
  </si>
  <si>
    <t>ALFONSO RODRIGUEZ ROJAS</t>
  </si>
  <si>
    <t>DE LA IGLESIA CATOLICA 150 SUR</t>
  </si>
  <si>
    <t>MARLENE CHAVES DUARTE</t>
  </si>
  <si>
    <t>COSTADO OESTE DE LA MUNICIPALIDAD</t>
  </si>
  <si>
    <t>RICKY ANTONIO SANCHEZ ALVAREZ</t>
  </si>
  <si>
    <t>75 MTS. ESTE DEPOSITO LAS GRAVILIAS</t>
  </si>
  <si>
    <t>ALEIDA MENA CORRALES</t>
  </si>
  <si>
    <t>JUAN PABLO VARGAS HERRERA</t>
  </si>
  <si>
    <t>JORLENE RODRIGUEZ ORTEGA</t>
  </si>
  <si>
    <t>OLGA LIDIA MONTOYA MARIN</t>
  </si>
  <si>
    <t>esc.ramonbedoyamonge@mep.go.cr</t>
  </si>
  <si>
    <t>SAN ANTONIO 100 M SURESTE DEL SUPER ARAYA</t>
  </si>
  <si>
    <t>MARIA MAYELA MORA OSORNO</t>
  </si>
  <si>
    <t>400 MTS. SUR DEL TEMPLO CATOLICO</t>
  </si>
  <si>
    <t>100 M SUR DEL BANCO NACIONAL DE COSTA RICA</t>
  </si>
  <si>
    <t>HENRY VARGAS RODRIGUEZ</t>
  </si>
  <si>
    <t>200 M AL ESTE DEL PARQUE DE PALMARES</t>
  </si>
  <si>
    <t>MARJORIE MARIA RAMIREZ VEGA</t>
  </si>
  <si>
    <t>COSTADO OESTE DE COOPELESCA R.L</t>
  </si>
  <si>
    <t>FRENTE A CALLE 0 AVENIDA 7</t>
  </si>
  <si>
    <t>ESQUINA SUROESTE BASILICA DE LOS ANGELES 150E</t>
  </si>
  <si>
    <t>ADRIANA PEREIRA AGUILAR</t>
  </si>
  <si>
    <t>ALLAN ENRIQUE NUÑEZ OVARES</t>
  </si>
  <si>
    <t>esc.eugenio.corrales.bianchini@mep.go.cr</t>
  </si>
  <si>
    <t>150 SUR Y 150 ESTE DEL BAR CONTINENTAL</t>
  </si>
  <si>
    <t>MARIO IVAN SOLANO AVILA</t>
  </si>
  <si>
    <t>esc.eduardoperalta@mep.go.cr</t>
  </si>
  <si>
    <t>XINIA ADRIANA HARVEY BROWN</t>
  </si>
  <si>
    <t>esc.fatima.heredia@mep.go.cr</t>
  </si>
  <si>
    <t>300 NORTE DE LA IGLESIA CATOLICA</t>
  </si>
  <si>
    <t>FATIMA ROSALES LAGUNA</t>
  </si>
  <si>
    <t>JORGE MARIO PEÑA CORDERO</t>
  </si>
  <si>
    <t>MARCO VINICIO PORRAS MARTINEZ</t>
  </si>
  <si>
    <t>esc.espana@mep.go.cr</t>
  </si>
  <si>
    <t>300 M AL SU DE LA MUNICIPALIDAD</t>
  </si>
  <si>
    <t>JIUVER DANIEL VIQUEZ HERNANDEZ</t>
  </si>
  <si>
    <t>YENDRI CARMONA CARAVACA</t>
  </si>
  <si>
    <t>JOSE EDUARDO VILLAGRA QUIROS</t>
  </si>
  <si>
    <t>esc.josedanielcarmona@mep.go.cr</t>
  </si>
  <si>
    <t>COSTADO SUR DEL PARQUE</t>
  </si>
  <si>
    <t>VIVIANA MARTINEZ MARTINEZ</t>
  </si>
  <si>
    <t>ADRIANA ALVAREZ MURILLO</t>
  </si>
  <si>
    <t>200M ESTE Y 50M SUR DE BANCO DE COSTA RICA</t>
  </si>
  <si>
    <t>IRENE ROMAN MENDEZ</t>
  </si>
  <si>
    <t>LUISA BUSTOS QUIROS</t>
  </si>
  <si>
    <t>100 METROS NORTE DEL BANCO POPULAR</t>
  </si>
  <si>
    <t>DORA LISA VIALES RAMIREZ</t>
  </si>
  <si>
    <t>200 M OESTE DE LA TERMINAL DE BUSES</t>
  </si>
  <si>
    <t>ANA CAROLINA MIRANDA MURILLO</t>
  </si>
  <si>
    <t>WILFREDO CALDERON VARGAS</t>
  </si>
  <si>
    <t>LUCY TANNIA MORALES CHACON</t>
  </si>
  <si>
    <t>BEATRIZ CHAVES PANIAGUA</t>
  </si>
  <si>
    <t>RANDY LOPEZ LOPEZ</t>
  </si>
  <si>
    <t>COSTADO OESTE DEL PARQUE</t>
  </si>
  <si>
    <t>DIAGONAL A LA DELEGACION, POCORA NORTE</t>
  </si>
  <si>
    <t>500 METROS NORTE SERVICENTRO CHAMU</t>
  </si>
  <si>
    <t>800 MTS. NOROESTE DEL BUEN PASTOR</t>
  </si>
  <si>
    <t>75 MTS SURESTE DE LA IGLESIA CATOLICA</t>
  </si>
  <si>
    <t>500 MTS OESTE DEL ANTIGUO RITEVE</t>
  </si>
  <si>
    <t>OSCAR LASSO BOLAÑOS</t>
  </si>
  <si>
    <t>FRENTE A LA IGLESIA CATOLICA BRIBRI-TALAMANCA</t>
  </si>
  <si>
    <t>DETRAS DE LA IGLESIA CATOLICA DE SAN ISIDRO</t>
  </si>
  <si>
    <t>ANGIE ZUÑIGA LOBO</t>
  </si>
  <si>
    <t>esc.luiscruzmeza@mep.go.cr</t>
  </si>
  <si>
    <t>100 NORTE DE LA IGLESIA CATOLICA</t>
  </si>
  <si>
    <t>HANNIA ANGULO GARCIA</t>
  </si>
  <si>
    <t>MARIA DEL ROCIO CAMPOS BLANCO</t>
  </si>
  <si>
    <t>COSTADO OESTE DE LA PLAZA DE DEPORTES</t>
  </si>
  <si>
    <t>KEILYN PICADO CHAVES</t>
  </si>
  <si>
    <t>KATTIA HERNANDEZ VIALES</t>
  </si>
  <si>
    <t>GEISHI JIMENEZ MORA</t>
  </si>
  <si>
    <t>200 M OESTE DEL PARQUE DE JICARAL</t>
  </si>
  <si>
    <t>EDA ROXANA MASIS OBANDO</t>
  </si>
  <si>
    <t>pbro.juandiostrejos@mep.go.cr</t>
  </si>
  <si>
    <t>ROLANDO VARGAS FERNANDEZ</t>
  </si>
  <si>
    <t>CARLOS EDUARDO ACUÑA ARCE</t>
  </si>
  <si>
    <t>esc.carmenlyradealajuelita@mep.go.cr</t>
  </si>
  <si>
    <t>300 SURESTE DEL PUENTE SOBRE EL RIO CAÑAS</t>
  </si>
  <si>
    <t>esc.gonzalomonge@mep.go.cr</t>
  </si>
  <si>
    <t>COSTADO NORTE DEL CTP PITAL</t>
  </si>
  <si>
    <t>FRENTE AL TEMPLO CATOLICO, SAN LORENZO</t>
  </si>
  <si>
    <t>DETRAS DEL TEMPLO CATOLICO</t>
  </si>
  <si>
    <t>ANA ALEJANDRA JIMENEZ GODOY</t>
  </si>
  <si>
    <t>KAREN SANCHEZ FLORES</t>
  </si>
  <si>
    <t>75 SUR DE LA IGLESIA CATOLICA DE POZOS</t>
  </si>
  <si>
    <t>200 M SUR DE LA FUERZA PUBLICA</t>
  </si>
  <si>
    <t>SILVIA ARROYO VARGAS</t>
  </si>
  <si>
    <t>COSTADO SUR DE LA CASA CURAL</t>
  </si>
  <si>
    <t>100 M NORTE DE ESTACION DEL FERROCARRIL</t>
  </si>
  <si>
    <t>YEIMY SOTO BRICEÑO</t>
  </si>
  <si>
    <t>600 SUR DE PASOCA VILLAS DE AYARCO</t>
  </si>
  <si>
    <t>ALEX ANTONIO CALERO LOPEZ</t>
  </si>
  <si>
    <t>DANIEL ESPINOZA VALVERDE</t>
  </si>
  <si>
    <t>100 METROS ESTE DE LA TERMINAL DE BUSES</t>
  </si>
  <si>
    <t>JUAN CARLOS MENDEZ BARRANTES</t>
  </si>
  <si>
    <t>COSTADO ESTE DE LA PLAZA DE DEPORTES</t>
  </si>
  <si>
    <t>LIDIETTE BECKFORD WHITE</t>
  </si>
  <si>
    <t>500 M OESTE DE RTV, LIMON 2000</t>
  </si>
  <si>
    <t>LEDA FUENTES ARIAS</t>
  </si>
  <si>
    <t>LIGIA KAROL GUTIERREZ SOTO</t>
  </si>
  <si>
    <t>MARVIN JAEN GUZMAN</t>
  </si>
  <si>
    <t>150 MTS OESTE DE LA SUPERVISION CIRCUITO 1</t>
  </si>
  <si>
    <t>KARINA ORDOÑEZ CRUZ</t>
  </si>
  <si>
    <t>50 MTS ESTE DE LA IGLESIA CATOLICA</t>
  </si>
  <si>
    <t>JOSE FRANCISCO RUIZ RUIZ</t>
  </si>
  <si>
    <t>IDALIE ISABEL FERNANDEZ CRUZ</t>
  </si>
  <si>
    <t>COSTADO OESTE DE LA IGLESIA CATOLICA VALLE A</t>
  </si>
  <si>
    <t>EILIN NUÑEZ MARTINEZ</t>
  </si>
  <si>
    <t>esc.encarnaciongamboa@mep.go.cr</t>
  </si>
  <si>
    <t>LAURA GABRIELA SUAREZ BUSTOS</t>
  </si>
  <si>
    <t>esc.jose.francisco.perez@mep.go.cr</t>
  </si>
  <si>
    <t>NATALIA ARAYA RAMIREZ</t>
  </si>
  <si>
    <t>GRETTEL HIDALGO ARIAS</t>
  </si>
  <si>
    <t>esc.liderastuapirie@mep.go.cr</t>
  </si>
  <si>
    <t>DEL SERVICENTRO ASTUA PIRIE 400 M SUR</t>
  </si>
  <si>
    <t>01500</t>
  </si>
  <si>
    <t>01597</t>
  </si>
  <si>
    <t>01634</t>
  </si>
  <si>
    <t>01980</t>
  </si>
  <si>
    <t>01471</t>
  </si>
  <si>
    <t>03147</t>
  </si>
  <si>
    <t>PRIVADA CON ESTIMULO ESTATAL</t>
  </si>
  <si>
    <t>Teléfono Supervisión:</t>
  </si>
  <si>
    <t>Nombre con el que debe renombrar este archivo Excel:</t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</si>
  <si>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</si>
  <si>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(Sicólogo, Sociólogo, Trabajador Social, otros)</t>
    </r>
  </si>
  <si>
    <r>
      <t xml:space="preserve">De los estudiantes anotados en el Total, indique los que </t>
    </r>
    <r>
      <rPr>
        <sz val="11"/>
        <rFont val="Sagona Book"/>
        <family val="1"/>
      </rPr>
      <t xml:space="preserve">
 </t>
    </r>
    <r>
      <rPr>
        <b/>
        <u/>
        <sz val="11"/>
        <rFont val="Sagona Book"/>
        <family val="1"/>
      </rPr>
      <t>SON ALFABETIZADOS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</si>
  <si>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</si>
  <si>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</si>
  <si>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>Total-</t>
    </r>
    <r>
      <rPr>
        <b/>
        <i/>
        <sz val="11"/>
        <rFont val="Sagona Book"/>
        <family val="1"/>
      </rPr>
      <t>Aula Integrada  y  Servicio Educativo desde el nacimiento hasta los 6 años</t>
    </r>
  </si>
  <si>
    <r>
      <t xml:space="preserve">Otro  tipo </t>
    </r>
    <r>
      <rPr>
        <b/>
        <vertAlign val="superscript"/>
        <sz val="11"/>
        <rFont val="Sagona Book"/>
        <family val="1"/>
      </rPr>
      <t>2/</t>
    </r>
  </si>
  <si>
    <r>
      <t xml:space="preserve">Otro tipo </t>
    </r>
    <r>
      <rPr>
        <b/>
        <vertAlign val="superscript"/>
        <sz val="11"/>
        <rFont val="Sagona Book"/>
        <family val="1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</si>
</sst>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6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b/>
      <sz val="11"/>
      <color rgb="FFFF0000"/>
      <name val="Aptos"/>
      <family val="2"/>
    </font>
    <font>
      <sz val="11"/>
      <color theme="1"/>
      <name val="Aptos"/>
      <family val="2"/>
    </font>
    <font>
      <sz val="11"/>
      <color rgb="FFFF0000"/>
      <name val="Aptos"/>
      <family val="2"/>
    </font>
    <font>
      <b/>
      <sz val="11"/>
      <color theme="9" tint="-0.499984740745262"/>
      <name val="Aptos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sz val="11"/>
      <name val="Sagona Book"/>
      <family val="1"/>
    </font>
    <font>
      <b/>
      <sz val="12"/>
      <color theme="1"/>
      <name val="Sagona Book"/>
      <family val="1"/>
    </font>
    <font>
      <b/>
      <sz val="11"/>
      <color theme="1"/>
      <name val="Sagona Book"/>
      <family val="1"/>
    </font>
    <font>
      <b/>
      <sz val="11"/>
      <name val="Sagona Book"/>
      <family val="1"/>
    </font>
    <font>
      <b/>
      <i/>
      <sz val="12"/>
      <color theme="1"/>
      <name val="Sagona Book"/>
      <family val="1"/>
    </font>
    <font>
      <sz val="10"/>
      <name val="Sagona Book"/>
      <family val="1"/>
    </font>
    <font>
      <sz val="10"/>
      <color theme="1"/>
      <name val="Sagona Book"/>
      <family val="1"/>
    </font>
    <font>
      <b/>
      <i/>
      <sz val="11"/>
      <color theme="1"/>
      <name val="Sagona Book"/>
      <family val="1"/>
    </font>
    <font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b/>
      <i/>
      <sz val="12"/>
      <color rgb="FFFF0000"/>
      <name val="Sagona Book"/>
      <family val="1"/>
    </font>
    <font>
      <b/>
      <sz val="12"/>
      <name val="Sagona Book"/>
      <family val="1"/>
    </font>
    <font>
      <sz val="12"/>
      <color theme="1"/>
      <name val="Sagona Book"/>
      <family val="1"/>
    </font>
    <font>
      <b/>
      <sz val="12"/>
      <color rgb="FFFF0000"/>
      <name val="Sagona Book"/>
      <family val="1"/>
    </font>
    <font>
      <i/>
      <sz val="12"/>
      <color theme="1"/>
      <name val="Sagona Book"/>
      <family val="1"/>
    </font>
    <font>
      <b/>
      <sz val="14"/>
      <color rgb="FFFF0000"/>
      <name val="Sagona Book"/>
      <family val="1"/>
    </font>
    <font>
      <b/>
      <sz val="14"/>
      <name val="Sagona Book"/>
      <family val="1"/>
    </font>
    <font>
      <b/>
      <i/>
      <sz val="12"/>
      <name val="Sagona Book"/>
      <family val="1"/>
    </font>
    <font>
      <i/>
      <sz val="10"/>
      <name val="Sagona Book"/>
      <family val="1"/>
    </font>
    <font>
      <b/>
      <i/>
      <sz val="11"/>
      <color rgb="FFFF0000"/>
      <name val="Sagona Book"/>
      <family val="1"/>
    </font>
    <font>
      <b/>
      <sz val="10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b/>
      <sz val="14"/>
      <color theme="9" tint="-0.499984740745262"/>
      <name val="Sagona Book"/>
      <family val="1"/>
    </font>
    <font>
      <b/>
      <i/>
      <sz val="11"/>
      <name val="Sagona Book"/>
      <family val="1"/>
    </font>
    <font>
      <b/>
      <i/>
      <sz val="12"/>
      <color rgb="FF7030A0"/>
      <name val="Sagona Book"/>
      <family val="1"/>
    </font>
    <font>
      <sz val="12"/>
      <name val="Sagona Book"/>
      <family val="1"/>
    </font>
    <font>
      <b/>
      <u/>
      <sz val="11"/>
      <name val="Sagona Book"/>
      <family val="1"/>
    </font>
    <font>
      <b/>
      <sz val="9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008000"/>
      <name val="Sagona Book"/>
      <family val="1"/>
    </font>
    <font>
      <b/>
      <i/>
      <sz val="14"/>
      <color rgb="FFFF0000"/>
      <name val="Sagona Book"/>
      <family val="1"/>
    </font>
    <font>
      <b/>
      <i/>
      <sz val="12"/>
      <color rgb="FF008000"/>
      <name val="Sagona Book"/>
      <family val="1"/>
    </font>
    <font>
      <sz val="11"/>
      <color theme="0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color rgb="FF0060A8"/>
      <name val="Sagona Book"/>
      <family val="1"/>
    </font>
    <font>
      <b/>
      <sz val="20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b/>
      <sz val="20"/>
      <color theme="1"/>
      <name val="Sagona Book"/>
      <family val="1"/>
    </font>
    <font>
      <sz val="11"/>
      <color rgb="FF002060"/>
      <name val="Sagona Book"/>
      <family val="1"/>
    </font>
    <font>
      <i/>
      <sz val="11"/>
      <name val="Sagona Book"/>
      <family val="1"/>
    </font>
    <font>
      <i/>
      <sz val="10"/>
      <color theme="1"/>
      <name val="Sagona Book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7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dotted">
        <color auto="1"/>
      </left>
      <right/>
      <top style="thick">
        <color indexed="64"/>
      </top>
      <bottom style="medium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hair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dotted">
        <color auto="1"/>
      </top>
      <bottom style="hair">
        <color indexed="64"/>
      </bottom>
      <diagonal/>
    </border>
    <border>
      <left/>
      <right style="dotted">
        <color auto="1"/>
      </right>
      <top style="dotted">
        <color auto="1"/>
      </top>
      <bottom style="hair">
        <color auto="1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ck">
        <color indexed="64"/>
      </bottom>
      <diagonal/>
    </border>
    <border>
      <left/>
      <right style="dotted">
        <color auto="1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medium">
        <color auto="1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dotted">
        <color indexed="64"/>
      </right>
      <top style="thick">
        <color indexed="64"/>
      </top>
      <bottom/>
      <diagonal/>
    </border>
    <border>
      <left style="slantDashDot">
        <color auto="1"/>
      </left>
      <right/>
      <top/>
      <bottom style="thick">
        <color auto="1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auto="1"/>
      </top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/>
      <right style="slantDashDot">
        <color indexed="64"/>
      </right>
      <top style="medium">
        <color auto="1"/>
      </top>
      <bottom/>
      <diagonal/>
    </border>
    <border>
      <left/>
      <right style="slantDashDot">
        <color indexed="64"/>
      </right>
      <top style="hair">
        <color indexed="64"/>
      </top>
      <bottom style="hair">
        <color indexed="64"/>
      </bottom>
      <diagonal/>
    </border>
    <border>
      <left/>
      <right style="slantDashDot">
        <color indexed="64"/>
      </right>
      <top/>
      <bottom style="dotted">
        <color auto="1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/>
      <right style="slantDashDot">
        <color indexed="64"/>
      </right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auto="1"/>
      </top>
      <bottom/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456">
    <xf numFmtId="0" fontId="0" fillId="0" borderId="0" xfId="0"/>
    <xf numFmtId="0" fontId="4" fillId="0" borderId="0" xfId="0" applyFont="1"/>
    <xf numFmtId="0" fontId="5" fillId="0" borderId="0" xfId="0" applyFont="1"/>
    <xf numFmtId="0" fontId="5" fillId="5" borderId="0" xfId="0" applyFont="1" applyFill="1"/>
    <xf numFmtId="0" fontId="6" fillId="6" borderId="0" xfId="0" applyFont="1" applyFill="1"/>
    <xf numFmtId="1" fontId="7" fillId="0" borderId="0" xfId="0" applyNumberFormat="1" applyFont="1" applyAlignment="1">
      <alignment horizontal="center"/>
    </xf>
    <xf numFmtId="0" fontId="8" fillId="0" borderId="0" xfId="0" applyFont="1"/>
    <xf numFmtId="1" fontId="9" fillId="3" borderId="0" xfId="0" applyNumberFormat="1" applyFont="1" applyFill="1"/>
    <xf numFmtId="1" fontId="10" fillId="4" borderId="0" xfId="0" applyNumberFormat="1" applyFont="1" applyFill="1" applyAlignment="1">
      <alignment horizontal="left"/>
    </xf>
    <xf numFmtId="0" fontId="9" fillId="0" borderId="0" xfId="0" applyFont="1"/>
    <xf numFmtId="1" fontId="8" fillId="0" borderId="0" xfId="0" applyNumberFormat="1" applyFont="1"/>
    <xf numFmtId="0" fontId="11" fillId="0" borderId="156" xfId="0" applyFont="1" applyBorder="1"/>
    <xf numFmtId="0" fontId="11" fillId="2" borderId="156" xfId="0" applyFont="1" applyFill="1" applyBorder="1"/>
    <xf numFmtId="0" fontId="11" fillId="0" borderId="156" xfId="0" quotePrefix="1" applyFont="1" applyBorder="1"/>
    <xf numFmtId="0" fontId="11" fillId="2" borderId="156" xfId="0" quotePrefix="1" applyFont="1" applyFill="1" applyBorder="1"/>
    <xf numFmtId="1" fontId="3" fillId="2" borderId="156" xfId="0" applyNumberFormat="1" applyFont="1" applyFill="1" applyBorder="1"/>
    <xf numFmtId="0" fontId="11" fillId="0" borderId="0" xfId="0" applyFont="1"/>
    <xf numFmtId="1" fontId="12" fillId="2" borderId="0" xfId="0" applyNumberFormat="1" applyFont="1" applyFill="1"/>
    <xf numFmtId="1" fontId="11" fillId="0" borderId="156" xfId="0" applyNumberFormat="1" applyFont="1" applyBorder="1"/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right"/>
      <protection hidden="1"/>
    </xf>
    <xf numFmtId="0" fontId="15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8" fillId="0" borderId="101" xfId="0" applyFont="1" applyBorder="1" applyAlignment="1" applyProtection="1">
      <alignment horizontal="center" vertical="center" wrapText="1"/>
      <protection hidden="1"/>
    </xf>
    <xf numFmtId="0" fontId="19" fillId="0" borderId="77" xfId="0" applyFont="1" applyBorder="1" applyAlignment="1" applyProtection="1">
      <alignment horizontal="center" vertical="center" wrapText="1"/>
      <protection hidden="1"/>
    </xf>
    <xf numFmtId="0" fontId="18" fillId="0" borderId="77" xfId="0" applyFont="1" applyBorder="1" applyAlignment="1" applyProtection="1">
      <alignment horizontal="center" vertical="center" wrapText="1"/>
      <protection hidden="1"/>
    </xf>
    <xf numFmtId="0" fontId="18" fillId="0" borderId="45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left" vertical="center" wrapText="1"/>
      <protection hidden="1"/>
    </xf>
    <xf numFmtId="0" fontId="20" fillId="0" borderId="12" xfId="0" applyFont="1" applyBorder="1" applyAlignment="1" applyProtection="1">
      <alignment horizontal="right" vertical="center"/>
      <protection hidden="1"/>
    </xf>
    <xf numFmtId="3" fontId="21" fillId="0" borderId="13" xfId="0" applyNumberFormat="1" applyFont="1" applyBorder="1" applyAlignment="1" applyProtection="1">
      <alignment horizontal="center" vertical="center" shrinkToFit="1"/>
      <protection hidden="1"/>
    </xf>
    <xf numFmtId="3" fontId="21" fillId="0" borderId="50" xfId="0" applyNumberFormat="1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vertical="center" wrapText="1"/>
      <protection hidden="1"/>
    </xf>
    <xf numFmtId="0" fontId="23" fillId="0" borderId="97" xfId="0" applyFont="1" applyBorder="1" applyAlignment="1" applyProtection="1">
      <alignment horizontal="right" vertical="center"/>
      <protection hidden="1"/>
    </xf>
    <xf numFmtId="3" fontId="21" fillId="0" borderId="31" xfId="0" applyNumberFormat="1" applyFont="1" applyBorder="1" applyAlignment="1" applyProtection="1">
      <alignment horizontal="center" vertical="center" shrinkToFit="1"/>
      <protection hidden="1"/>
    </xf>
    <xf numFmtId="3" fontId="21" fillId="0" borderId="67" xfId="0" applyNumberFormat="1" applyFont="1" applyBorder="1" applyAlignment="1" applyProtection="1">
      <alignment horizontal="center" vertical="center" shrinkToFit="1"/>
      <protection hidden="1"/>
    </xf>
    <xf numFmtId="0" fontId="22" fillId="0" borderId="67" xfId="0" applyFont="1" applyBorder="1" applyAlignment="1" applyProtection="1">
      <alignment horizontal="center" vertical="center"/>
      <protection hidden="1"/>
    </xf>
    <xf numFmtId="3" fontId="21" fillId="0" borderId="78" xfId="0" applyNumberFormat="1" applyFont="1" applyBorder="1" applyAlignment="1" applyProtection="1">
      <alignment horizontal="center" vertical="center" shrinkToFit="1"/>
      <protection hidden="1"/>
    </xf>
    <xf numFmtId="0" fontId="22" fillId="0" borderId="37" xfId="0" applyFont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left" vertical="center" wrapText="1" indent="2"/>
      <protection hidden="1"/>
    </xf>
    <xf numFmtId="0" fontId="24" fillId="0" borderId="29" xfId="0" applyFont="1" applyBorder="1" applyAlignment="1" applyProtection="1">
      <alignment horizontal="center" vertical="center"/>
      <protection hidden="1"/>
    </xf>
    <xf numFmtId="3" fontId="21" fillId="0" borderId="32" xfId="0" applyNumberFormat="1" applyFont="1" applyBorder="1" applyAlignment="1" applyProtection="1">
      <alignment horizontal="center" vertical="center" shrinkToFit="1"/>
      <protection hidden="1"/>
    </xf>
    <xf numFmtId="3" fontId="21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61" xfId="0" applyFont="1" applyFill="1" applyBorder="1" applyAlignment="1" applyProtection="1">
      <alignment horizontal="center" vertical="center"/>
      <protection locked="0"/>
    </xf>
    <xf numFmtId="0" fontId="22" fillId="2" borderId="29" xfId="0" applyFont="1" applyFill="1" applyBorder="1" applyAlignment="1" applyProtection="1">
      <alignment horizontal="center" vertical="center"/>
      <protection locked="0"/>
    </xf>
    <xf numFmtId="0" fontId="22" fillId="2" borderId="61" xfId="0" applyFont="1" applyFill="1" applyBorder="1" applyAlignment="1" applyProtection="1">
      <alignment horizontal="center" vertical="center" wrapText="1"/>
      <protection locked="0"/>
    </xf>
    <xf numFmtId="0" fontId="21" fillId="2" borderId="61" xfId="0" applyFont="1" applyFill="1" applyBorder="1" applyAlignment="1" applyProtection="1">
      <alignment horizontal="center" wrapText="1"/>
      <protection locked="0"/>
    </xf>
    <xf numFmtId="0" fontId="21" fillId="2" borderId="29" xfId="0" applyFont="1" applyFill="1" applyBorder="1" applyAlignment="1" applyProtection="1">
      <alignment horizontal="center" wrapText="1"/>
      <protection locked="0"/>
    </xf>
    <xf numFmtId="0" fontId="16" fillId="0" borderId="29" xfId="0" applyFont="1" applyBorder="1" applyAlignment="1" applyProtection="1">
      <alignment horizontal="left" vertical="center" indent="2"/>
      <protection hidden="1"/>
    </xf>
    <xf numFmtId="0" fontId="13" fillId="0" borderId="64" xfId="0" applyFont="1" applyBorder="1" applyAlignment="1" applyProtection="1">
      <alignment horizontal="left" vertical="center" wrapText="1" indent="2"/>
      <protection hidden="1"/>
    </xf>
    <xf numFmtId="0" fontId="24" fillId="0" borderId="64" xfId="0" applyFont="1" applyBorder="1" applyAlignment="1" applyProtection="1">
      <alignment horizontal="center" vertical="center"/>
      <protection hidden="1"/>
    </xf>
    <xf numFmtId="3" fontId="21" fillId="0" borderId="65" xfId="0" applyNumberFormat="1" applyFont="1" applyBorder="1" applyAlignment="1" applyProtection="1">
      <alignment horizontal="center" vertical="center" shrinkToFit="1"/>
      <protection hidden="1"/>
    </xf>
    <xf numFmtId="3" fontId="21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66" xfId="0" applyFont="1" applyFill="1" applyBorder="1" applyAlignment="1" applyProtection="1">
      <alignment horizontal="center" vertical="center"/>
      <protection locked="0"/>
    </xf>
    <xf numFmtId="0" fontId="22" fillId="2" borderId="64" xfId="0" applyFont="1" applyFill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vertical="center" wrapText="1"/>
      <protection hidden="1"/>
    </xf>
    <xf numFmtId="0" fontId="23" fillId="0" borderId="98" xfId="0" applyFont="1" applyBorder="1" applyAlignment="1" applyProtection="1">
      <alignment horizontal="center" vertical="center"/>
      <protection hidden="1"/>
    </xf>
    <xf numFmtId="3" fontId="21" fillId="0" borderId="39" xfId="0" applyNumberFormat="1" applyFont="1" applyBorder="1" applyAlignment="1" applyProtection="1">
      <alignment horizontal="center" vertical="center" shrinkToFit="1"/>
      <protection hidden="1"/>
    </xf>
    <xf numFmtId="0" fontId="24" fillId="0" borderId="36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left" vertical="center" wrapText="1" indent="2"/>
      <protection hidden="1"/>
    </xf>
    <xf numFmtId="0" fontId="13" fillId="0" borderId="30" xfId="0" applyFont="1" applyBorder="1" applyAlignment="1" applyProtection="1">
      <alignment horizontal="left" vertical="center" wrapText="1" indent="2"/>
      <protection hidden="1"/>
    </xf>
    <xf numFmtId="0" fontId="24" fillId="0" borderId="41" xfId="0" applyFont="1" applyBorder="1" applyAlignment="1" applyProtection="1">
      <alignment horizontal="center" vertical="center"/>
      <protection hidden="1"/>
    </xf>
    <xf numFmtId="3" fontId="21" fillId="0" borderId="40" xfId="0" applyNumberFormat="1" applyFont="1" applyBorder="1" applyAlignment="1" applyProtection="1">
      <alignment horizontal="center" vertical="center" shrinkToFit="1"/>
      <protection hidden="1"/>
    </xf>
    <xf numFmtId="3" fontId="21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68" xfId="0" applyFont="1" applyFill="1" applyBorder="1" applyAlignment="1" applyProtection="1">
      <alignment horizontal="center" vertical="center"/>
      <protection locked="0"/>
    </xf>
    <xf numFmtId="0" fontId="22" fillId="2" borderId="30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justify" vertical="center"/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horizontal="right"/>
      <protection hidden="1"/>
    </xf>
    <xf numFmtId="0" fontId="28" fillId="0" borderId="0" xfId="0" applyFont="1" applyAlignment="1" applyProtection="1">
      <alignment vertical="center"/>
      <protection hidden="1"/>
    </xf>
    <xf numFmtId="0" fontId="26" fillId="0" borderId="26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 indent="6"/>
      <protection hidden="1"/>
    </xf>
    <xf numFmtId="0" fontId="17" fillId="0" borderId="3" xfId="0" applyFont="1" applyBorder="1" applyAlignment="1" applyProtection="1">
      <alignment horizontal="left" vertical="center" wrapText="1"/>
      <protection hidden="1"/>
    </xf>
    <xf numFmtId="0" fontId="17" fillId="0" borderId="150" xfId="0" applyFont="1" applyBorder="1" applyAlignment="1" applyProtection="1">
      <alignment horizontal="left" vertical="center" wrapText="1"/>
      <protection hidden="1"/>
    </xf>
    <xf numFmtId="0" fontId="19" fillId="0" borderId="100" xfId="0" applyFont="1" applyBorder="1" applyAlignment="1" applyProtection="1">
      <alignment horizontal="center" vertical="center" wrapText="1"/>
      <protection hidden="1"/>
    </xf>
    <xf numFmtId="0" fontId="19" fillId="0" borderId="59" xfId="0" applyFont="1" applyBorder="1" applyAlignment="1" applyProtection="1">
      <alignment horizontal="center" vertical="center" wrapText="1"/>
      <protection hidden="1"/>
    </xf>
    <xf numFmtId="0" fontId="19" fillId="0" borderId="3" xfId="0" applyFont="1" applyBorder="1" applyAlignment="1" applyProtection="1">
      <alignment horizontal="center" vertical="center" wrapText="1"/>
      <protection hidden="1"/>
    </xf>
    <xf numFmtId="0" fontId="20" fillId="0" borderId="35" xfId="0" applyFont="1" applyBorder="1" applyAlignment="1" applyProtection="1">
      <alignment horizontal="left" vertical="center" wrapText="1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3" fontId="21" fillId="0" borderId="38" xfId="0" applyNumberFormat="1" applyFont="1" applyBorder="1" applyAlignment="1" applyProtection="1">
      <alignment horizontal="center" vertical="center" shrinkToFit="1"/>
      <protection hidden="1"/>
    </xf>
    <xf numFmtId="3" fontId="21" fillId="0" borderId="60" xfId="0" applyNumberFormat="1" applyFont="1" applyBorder="1" applyAlignment="1" applyProtection="1">
      <alignment horizontal="center" vertical="center" shrinkToFit="1"/>
      <protection hidden="1"/>
    </xf>
    <xf numFmtId="3" fontId="21" fillId="0" borderId="9" xfId="0" applyNumberFormat="1" applyFont="1" applyBorder="1" applyAlignment="1" applyProtection="1">
      <alignment horizontal="center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3" fontId="21" fillId="0" borderId="37" xfId="0" applyNumberFormat="1" applyFont="1" applyBorder="1" applyAlignment="1" applyProtection="1">
      <alignment horizontal="center" vertical="center" shrinkToFit="1"/>
      <protection hidden="1"/>
    </xf>
    <xf numFmtId="0" fontId="13" fillId="0" borderId="36" xfId="0" applyFont="1" applyBorder="1" applyAlignment="1" applyProtection="1">
      <alignment vertical="center"/>
      <protection hidden="1"/>
    </xf>
    <xf numFmtId="3" fontId="21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left" vertical="center" wrapText="1" indent="2"/>
      <protection hidden="1"/>
    </xf>
    <xf numFmtId="0" fontId="16" fillId="0" borderId="36" xfId="0" applyFont="1" applyBorder="1" applyAlignment="1" applyProtection="1">
      <alignment horizontal="left" vertical="center" indent="2"/>
      <protection hidden="1"/>
    </xf>
    <xf numFmtId="3" fontId="21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3" xfId="0" applyFont="1" applyBorder="1" applyAlignment="1" applyProtection="1">
      <alignment horizontal="left" vertical="center" indent="2"/>
      <protection hidden="1"/>
    </xf>
    <xf numFmtId="0" fontId="16" fillId="0" borderId="152" xfId="0" applyFont="1" applyBorder="1" applyAlignment="1" applyProtection="1">
      <alignment horizontal="left" vertical="center" indent="2"/>
      <protection hidden="1"/>
    </xf>
    <xf numFmtId="3" fontId="21" fillId="0" borderId="33" xfId="0" applyNumberFormat="1" applyFont="1" applyBorder="1" applyAlignment="1" applyProtection="1">
      <alignment horizontal="center" vertical="center" shrinkToFit="1"/>
      <protection hidden="1"/>
    </xf>
    <xf numFmtId="3" fontId="21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73" xfId="0" applyFont="1" applyBorder="1" applyAlignment="1" applyProtection="1">
      <alignment vertical="center" wrapText="1"/>
      <protection hidden="1"/>
    </xf>
    <xf numFmtId="0" fontId="25" fillId="0" borderId="153" xfId="0" applyFont="1" applyBorder="1" applyAlignment="1" applyProtection="1">
      <alignment horizontal="center" vertical="center" wrapText="1"/>
      <protection hidden="1"/>
    </xf>
    <xf numFmtId="3" fontId="21" fillId="0" borderId="74" xfId="0" applyNumberFormat="1" applyFont="1" applyBorder="1" applyAlignment="1" applyProtection="1">
      <alignment horizontal="center" vertical="center" shrinkToFit="1"/>
      <protection hidden="1"/>
    </xf>
    <xf numFmtId="3" fontId="21" fillId="0" borderId="75" xfId="0" applyNumberFormat="1" applyFont="1" applyBorder="1" applyAlignment="1" applyProtection="1">
      <alignment horizontal="center" vertical="center" shrinkToFit="1"/>
      <protection hidden="1"/>
    </xf>
    <xf numFmtId="3" fontId="21" fillId="0" borderId="73" xfId="0" applyNumberFormat="1" applyFont="1" applyBorder="1" applyAlignment="1" applyProtection="1">
      <alignment horizontal="center" vertical="center" shrinkToFit="1"/>
      <protection hidden="1"/>
    </xf>
    <xf numFmtId="0" fontId="16" fillId="0" borderId="36" xfId="0" applyFont="1" applyBorder="1" applyAlignment="1" applyProtection="1">
      <alignment horizontal="left" vertical="center" wrapText="1" indent="2"/>
      <protection hidden="1"/>
    </xf>
    <xf numFmtId="0" fontId="13" fillId="0" borderId="154" xfId="0" applyFont="1" applyBorder="1" applyAlignment="1" applyProtection="1">
      <alignment horizontal="left" vertical="center" wrapText="1" indent="2"/>
      <protection hidden="1"/>
    </xf>
    <xf numFmtId="3" fontId="21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center" wrapText="1"/>
      <protection hidden="1"/>
    </xf>
    <xf numFmtId="3" fontId="21" fillId="0" borderId="34" xfId="0" applyNumberFormat="1" applyFont="1" applyBorder="1" applyAlignment="1" applyProtection="1">
      <alignment horizontal="center" vertical="center" shrinkToFit="1"/>
      <protection hidden="1"/>
    </xf>
    <xf numFmtId="3" fontId="21" fillId="0" borderId="54" xfId="0" applyNumberFormat="1" applyFont="1" applyBorder="1" applyAlignment="1" applyProtection="1">
      <alignment horizontal="center" vertical="center" shrinkToFit="1"/>
      <protection hidden="1"/>
    </xf>
    <xf numFmtId="3" fontId="21" fillId="0" borderId="0" xfId="0" applyNumberFormat="1" applyFont="1" applyAlignment="1" applyProtection="1">
      <alignment horizontal="center" vertical="center" shrinkToFit="1"/>
      <protection hidden="1"/>
    </xf>
    <xf numFmtId="0" fontId="13" fillId="0" borderId="41" xfId="0" applyFont="1" applyBorder="1" applyAlignment="1" applyProtection="1">
      <alignment horizontal="left" vertical="center" wrapText="1" indent="2"/>
      <protection hidden="1"/>
    </xf>
    <xf numFmtId="3" fontId="21" fillId="0" borderId="144" xfId="0" applyNumberFormat="1" applyFont="1" applyBorder="1" applyAlignment="1" applyProtection="1">
      <alignment horizontal="center" vertical="center" shrinkToFit="1"/>
      <protection hidden="1"/>
    </xf>
    <xf numFmtId="3" fontId="21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left" vertical="center" indent="2"/>
      <protection hidden="1"/>
    </xf>
    <xf numFmtId="0" fontId="26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 wrapText="1"/>
      <protection hidden="1"/>
    </xf>
    <xf numFmtId="0" fontId="31" fillId="0" borderId="0" xfId="0" applyFont="1" applyAlignment="1" applyProtection="1">
      <alignment vertical="center" wrapText="1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27" fillId="0" borderId="3" xfId="0" applyFont="1" applyBorder="1" applyAlignment="1" applyProtection="1">
      <alignment horizontal="left" vertical="center" wrapText="1"/>
      <protection hidden="1"/>
    </xf>
    <xf numFmtId="0" fontId="27" fillId="0" borderId="150" xfId="0" applyFont="1" applyBorder="1" applyAlignment="1" applyProtection="1">
      <alignment vertical="center" wrapText="1"/>
      <protection hidden="1"/>
    </xf>
    <xf numFmtId="0" fontId="19" fillId="0" borderId="58" xfId="0" applyFont="1" applyBorder="1" applyAlignment="1" applyProtection="1">
      <alignment horizontal="center" vertical="center" wrapText="1"/>
      <protection hidden="1"/>
    </xf>
    <xf numFmtId="0" fontId="33" fillId="0" borderId="12" xfId="0" applyFont="1" applyBorder="1" applyAlignment="1" applyProtection="1">
      <alignment horizontal="left" vertical="center" wrapText="1"/>
      <protection hidden="1"/>
    </xf>
    <xf numFmtId="0" fontId="33" fillId="0" borderId="151" xfId="0" applyFont="1" applyBorder="1" applyAlignment="1" applyProtection="1">
      <alignment horizontal="left" vertical="center" wrapText="1"/>
      <protection hidden="1"/>
    </xf>
    <xf numFmtId="3" fontId="21" fillId="0" borderId="12" xfId="0" applyNumberFormat="1" applyFont="1" applyBorder="1" applyAlignment="1" applyProtection="1">
      <alignment horizontal="center" vertical="center" shrinkToFit="1"/>
      <protection hidden="1"/>
    </xf>
    <xf numFmtId="0" fontId="19" fillId="0" borderId="44" xfId="0" applyFont="1" applyBorder="1" applyAlignment="1" applyProtection="1">
      <alignment horizontal="left" vertical="center" wrapText="1" indent="2"/>
      <protection hidden="1"/>
    </xf>
    <xf numFmtId="0" fontId="25" fillId="0" borderId="143" xfId="0" applyFont="1" applyBorder="1" applyAlignment="1" applyProtection="1">
      <alignment horizontal="left" vertical="center" wrapText="1" indent="2"/>
      <protection hidden="1"/>
    </xf>
    <xf numFmtId="3" fontId="21" fillId="0" borderId="51" xfId="0" applyNumberFormat="1" applyFont="1" applyBorder="1" applyAlignment="1" applyProtection="1">
      <alignment horizontal="center" vertical="center" shrinkToFit="1"/>
      <protection hidden="1"/>
    </xf>
    <xf numFmtId="3" fontId="21" fillId="2" borderId="42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left" vertical="center" wrapText="1" indent="2"/>
      <protection hidden="1"/>
    </xf>
    <xf numFmtId="0" fontId="19" fillId="0" borderId="122" xfId="0" applyFont="1" applyBorder="1" applyAlignment="1" applyProtection="1">
      <alignment horizontal="center" vertical="center" wrapText="1"/>
      <protection hidden="1"/>
    </xf>
    <xf numFmtId="0" fontId="25" fillId="0" borderId="71" xfId="0" applyFont="1" applyBorder="1" applyAlignment="1" applyProtection="1">
      <alignment horizontal="left" vertical="center" wrapText="1" indent="2"/>
      <protection hidden="1"/>
    </xf>
    <xf numFmtId="3" fontId="21" fillId="0" borderId="5" xfId="0" applyNumberFormat="1" applyFont="1" applyBorder="1" applyAlignment="1" applyProtection="1">
      <alignment horizontal="center" vertical="center" shrinkToFit="1"/>
      <protection hidden="1"/>
    </xf>
    <xf numFmtId="3" fontId="21" fillId="2" borderId="57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vertical="top" wrapText="1"/>
      <protection hidden="1"/>
    </xf>
    <xf numFmtId="0" fontId="33" fillId="0" borderId="0" xfId="0" applyFont="1" applyAlignment="1" applyProtection="1">
      <alignment horizontal="center" vertical="center" wrapText="1"/>
      <protection locked="0" hidden="1"/>
    </xf>
    <xf numFmtId="0" fontId="36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 wrapText="1" indent="2"/>
      <protection hidden="1"/>
    </xf>
    <xf numFmtId="3" fontId="21" fillId="0" borderId="0" xfId="0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left" indent="5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>
      <alignment vertical="center" wrapText="1"/>
    </xf>
    <xf numFmtId="0" fontId="32" fillId="0" borderId="0" xfId="0" applyFont="1" applyAlignment="1" applyProtection="1">
      <alignment horizontal="left" vertical="center" indent="5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27" fillId="0" borderId="4" xfId="0" applyFont="1" applyBorder="1" applyAlignment="1" applyProtection="1">
      <alignment horizontal="center" vertical="center" wrapText="1"/>
      <protection hidden="1"/>
    </xf>
    <xf numFmtId="0" fontId="27" fillId="0" borderId="16" xfId="0" applyFont="1" applyBorder="1" applyAlignment="1" applyProtection="1">
      <alignment horizontal="center" vertical="center" wrapText="1"/>
      <protection hidden="1"/>
    </xf>
    <xf numFmtId="0" fontId="36" fillId="0" borderId="5" xfId="0" applyFont="1" applyBorder="1" applyAlignment="1" applyProtection="1">
      <alignment horizontal="center" vertical="center" wrapText="1"/>
      <protection hidden="1"/>
    </xf>
    <xf numFmtId="0" fontId="36" fillId="0" borderId="57" xfId="0" applyFont="1" applyBorder="1" applyAlignment="1" applyProtection="1">
      <alignment horizontal="center" vertical="center" wrapText="1"/>
      <protection hidden="1"/>
    </xf>
    <xf numFmtId="0" fontId="36" fillId="0" borderId="16" xfId="0" applyFont="1" applyBorder="1" applyAlignment="1" applyProtection="1">
      <alignment horizontal="center" vertical="center" wrapText="1"/>
      <protection hidden="1"/>
    </xf>
    <xf numFmtId="0" fontId="36" fillId="0" borderId="102" xfId="0" applyFont="1" applyBorder="1" applyAlignment="1" applyProtection="1">
      <alignment horizontal="center" vertical="center" wrapText="1"/>
      <protection hidden="1"/>
    </xf>
    <xf numFmtId="0" fontId="36" fillId="0" borderId="105" xfId="0" applyFont="1" applyBorder="1" applyAlignment="1" applyProtection="1">
      <alignment horizontal="center" vertical="center" wrapText="1"/>
      <protection hidden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3" fontId="36" fillId="0" borderId="13" xfId="0" applyNumberFormat="1" applyFont="1" applyBorder="1" applyAlignment="1" applyProtection="1">
      <alignment horizontal="center" vertical="center" shrinkToFit="1"/>
      <protection hidden="1"/>
    </xf>
    <xf numFmtId="3" fontId="36" fillId="0" borderId="50" xfId="0" applyNumberFormat="1" applyFont="1" applyBorder="1" applyAlignment="1" applyProtection="1">
      <alignment horizontal="center" vertical="center" shrinkToFit="1"/>
      <protection hidden="1"/>
    </xf>
    <xf numFmtId="3" fontId="36" fillId="0" borderId="12" xfId="0" applyNumberFormat="1" applyFont="1" applyBorder="1" applyAlignment="1" applyProtection="1">
      <alignment horizontal="center" vertical="center" shrinkToFit="1"/>
      <protection hidden="1"/>
    </xf>
    <xf numFmtId="3" fontId="36" fillId="0" borderId="106" xfId="0" applyNumberFormat="1" applyFont="1" applyBorder="1" applyAlignment="1" applyProtection="1">
      <alignment horizontal="center" vertical="center" shrinkToFit="1"/>
      <protection hidden="1"/>
    </xf>
    <xf numFmtId="3" fontId="36" fillId="0" borderId="107" xfId="0" applyNumberFormat="1" applyFont="1" applyBorder="1" applyAlignment="1" applyProtection="1">
      <alignment horizontal="center" vertical="center" shrinkToFit="1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37" fillId="0" borderId="0" xfId="0" applyFont="1" applyAlignment="1" applyProtection="1">
      <alignment horizontal="center" vertical="center" wrapText="1"/>
      <protection hidden="1"/>
    </xf>
    <xf numFmtId="3" fontId="21" fillId="2" borderId="54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0" xfId="0" applyNumberFormat="1" applyFont="1" applyFill="1" applyAlignment="1" applyProtection="1">
      <alignment horizontal="center" vertical="center" shrinkToFit="1"/>
      <protection locked="0"/>
    </xf>
    <xf numFmtId="3" fontId="21" fillId="0" borderId="108" xfId="0" applyNumberFormat="1" applyFont="1" applyBorder="1" applyAlignment="1" applyProtection="1">
      <alignment horizontal="center" vertical="center" shrinkToFit="1"/>
      <protection hidden="1"/>
    </xf>
    <xf numFmtId="3" fontId="21" fillId="2" borderId="109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44" xfId="0" applyFont="1" applyBorder="1" applyAlignment="1" applyProtection="1">
      <alignment horizontal="right" vertical="center"/>
      <protection hidden="1"/>
    </xf>
    <xf numFmtId="0" fontId="36" fillId="0" borderId="44" xfId="0" applyFont="1" applyBorder="1" applyAlignment="1" applyProtection="1">
      <alignment horizontal="left" vertical="center" wrapText="1"/>
      <protection hidden="1"/>
    </xf>
    <xf numFmtId="0" fontId="37" fillId="0" borderId="44" xfId="0" applyFont="1" applyBorder="1" applyAlignment="1" applyProtection="1">
      <alignment horizontal="center" vertical="center" wrapText="1"/>
      <protection hidden="1"/>
    </xf>
    <xf numFmtId="3" fontId="21" fillId="0" borderId="110" xfId="0" applyNumberFormat="1" applyFont="1" applyBorder="1" applyAlignment="1" applyProtection="1">
      <alignment horizontal="center" vertical="center" shrinkToFit="1"/>
      <protection hidden="1"/>
    </xf>
    <xf numFmtId="3" fontId="21" fillId="2" borderId="111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44" xfId="0" applyNumberFormat="1" applyFont="1" applyBorder="1" applyAlignment="1" applyProtection="1">
      <alignment horizontal="center" vertical="center" shrinkToFit="1"/>
      <protection hidden="1"/>
    </xf>
    <xf numFmtId="0" fontId="36" fillId="0" borderId="14" xfId="0" applyFont="1" applyBorder="1" applyAlignment="1" applyProtection="1">
      <alignment horizontal="right" vertical="center"/>
      <protection hidden="1"/>
    </xf>
    <xf numFmtId="0" fontId="36" fillId="0" borderId="14" xfId="0" applyFont="1" applyBorder="1" applyAlignment="1" applyProtection="1">
      <alignment horizontal="left" vertical="center" wrapText="1"/>
      <protection hidden="1"/>
    </xf>
    <xf numFmtId="0" fontId="37" fillId="0" borderId="14" xfId="0" applyFont="1" applyBorder="1" applyAlignment="1" applyProtection="1">
      <alignment horizontal="center" vertical="center" wrapText="1"/>
      <protection hidden="1"/>
    </xf>
    <xf numFmtId="3" fontId="21" fillId="0" borderId="15" xfId="0" applyNumberFormat="1" applyFont="1" applyBorder="1" applyAlignment="1" applyProtection="1">
      <alignment horizontal="center" vertical="center" shrinkToFit="1"/>
      <protection hidden="1"/>
    </xf>
    <xf numFmtId="3" fontId="21" fillId="2" borderId="55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12" xfId="0" applyNumberFormat="1" applyFont="1" applyBorder="1" applyAlignment="1" applyProtection="1">
      <alignment horizontal="center" vertical="center" shrinkToFit="1"/>
      <protection hidden="1"/>
    </xf>
    <xf numFmtId="3" fontId="21" fillId="2" borderId="113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4" xfId="0" applyNumberFormat="1" applyFont="1" applyBorder="1" applyAlignment="1" applyProtection="1">
      <alignment horizontal="center" vertical="center" shrinkToFit="1"/>
      <protection hidden="1"/>
    </xf>
    <xf numFmtId="0" fontId="36" fillId="0" borderId="10" xfId="0" applyFont="1" applyBorder="1" applyAlignment="1" applyProtection="1">
      <alignment horizontal="right" vertical="center"/>
      <protection hidden="1"/>
    </xf>
    <xf numFmtId="0" fontId="36" fillId="0" borderId="10" xfId="0" applyFont="1" applyBorder="1" applyAlignment="1" applyProtection="1">
      <alignment horizontal="left" vertical="center" wrapText="1"/>
      <protection hidden="1"/>
    </xf>
    <xf numFmtId="0" fontId="37" fillId="0" borderId="10" xfId="0" applyFont="1" applyBorder="1" applyAlignment="1" applyProtection="1">
      <alignment horizontal="center" vertical="center" wrapText="1"/>
      <protection hidden="1"/>
    </xf>
    <xf numFmtId="3" fontId="21" fillId="0" borderId="11" xfId="0" applyNumberFormat="1" applyFont="1" applyBorder="1" applyAlignment="1" applyProtection="1">
      <alignment horizontal="center" vertical="center" shrinkToFit="1"/>
      <protection hidden="1"/>
    </xf>
    <xf numFmtId="3" fontId="21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14" xfId="0" applyNumberFormat="1" applyFont="1" applyBorder="1" applyAlignment="1" applyProtection="1">
      <alignment horizontal="center" vertical="center" shrinkToFit="1"/>
      <protection hidden="1"/>
    </xf>
    <xf numFmtId="3" fontId="21" fillId="2" borderId="115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0" xfId="0" applyNumberFormat="1" applyFont="1" applyBorder="1" applyAlignment="1" applyProtection="1">
      <alignment horizontal="center" vertical="center" shrinkToFit="1"/>
      <protection hidden="1"/>
    </xf>
    <xf numFmtId="0" fontId="36" fillId="0" borderId="16" xfId="0" applyFont="1" applyBorder="1" applyAlignment="1" applyProtection="1">
      <alignment horizontal="right" vertical="center"/>
      <protection hidden="1"/>
    </xf>
    <xf numFmtId="0" fontId="36" fillId="0" borderId="16" xfId="0" applyFont="1" applyBorder="1" applyAlignment="1" applyProtection="1">
      <alignment horizontal="left" vertical="center" wrapText="1"/>
      <protection hidden="1"/>
    </xf>
    <xf numFmtId="0" fontId="37" fillId="0" borderId="16" xfId="0" applyFont="1" applyBorder="1" applyAlignment="1" applyProtection="1">
      <alignment horizontal="center" vertical="center" wrapText="1"/>
      <protection hidden="1"/>
    </xf>
    <xf numFmtId="3" fontId="21" fillId="0" borderId="102" xfId="0" applyNumberFormat="1" applyFont="1" applyBorder="1" applyAlignment="1" applyProtection="1">
      <alignment horizontal="center" vertical="center" shrinkToFit="1"/>
      <protection hidden="1"/>
    </xf>
    <xf numFmtId="3" fontId="21" fillId="2" borderId="105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6" xfId="0" applyNumberFormat="1" applyFont="1" applyBorder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vertical="top"/>
      <protection hidden="1"/>
    </xf>
    <xf numFmtId="0" fontId="27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27" fillId="0" borderId="3" xfId="0" applyFont="1" applyBorder="1" applyAlignment="1" applyProtection="1">
      <alignment vertical="center" wrapText="1"/>
      <protection hidden="1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40" fillId="0" borderId="99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21" fillId="2" borderId="26" xfId="0" applyFont="1" applyFill="1" applyBorder="1" applyAlignment="1" applyProtection="1">
      <alignment horizontal="left" vertical="center" shrinkToFit="1"/>
      <protection locked="0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1" fillId="2" borderId="94" xfId="0" applyFont="1" applyFill="1" applyBorder="1" applyAlignment="1" applyProtection="1">
      <alignment horizontal="center" vertical="center" shrinkToFit="1"/>
      <protection locked="0"/>
    </xf>
    <xf numFmtId="0" fontId="21" fillId="2" borderId="44" xfId="0" applyFont="1" applyFill="1" applyBorder="1" applyAlignment="1" applyProtection="1">
      <alignment horizontal="left" vertical="center" shrinkToFit="1"/>
      <protection locked="0"/>
    </xf>
    <xf numFmtId="0" fontId="21" fillId="0" borderId="44" xfId="0" applyFont="1" applyBorder="1" applyAlignment="1" applyProtection="1">
      <alignment horizontal="center" vertical="center" wrapText="1"/>
      <protection hidden="1"/>
    </xf>
    <xf numFmtId="0" fontId="29" fillId="0" borderId="53" xfId="0" applyFont="1" applyBorder="1" applyAlignment="1" applyProtection="1">
      <alignment horizontal="center" vertical="center"/>
      <protection hidden="1"/>
    </xf>
    <xf numFmtId="0" fontId="21" fillId="2" borderId="52" xfId="0" applyFont="1" applyFill="1" applyBorder="1" applyAlignment="1" applyProtection="1">
      <alignment horizontal="center" vertical="center" shrinkToFit="1"/>
      <protection locked="0"/>
    </xf>
    <xf numFmtId="3" fontId="21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21" xfId="0" applyFont="1" applyFill="1" applyBorder="1" applyAlignment="1" applyProtection="1">
      <alignment horizontal="left" vertical="center" shrinkToFit="1"/>
      <protection locked="0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0" fontId="36" fillId="0" borderId="122" xfId="0" applyFont="1" applyBorder="1" applyAlignment="1" applyProtection="1">
      <alignment horizontal="center" vertical="center" wrapText="1"/>
      <protection hidden="1"/>
    </xf>
    <xf numFmtId="0" fontId="29" fillId="0" borderId="95" xfId="0" applyFont="1" applyBorder="1" applyAlignment="1" applyProtection="1">
      <alignment horizontal="center" vertical="center"/>
      <protection hidden="1"/>
    </xf>
    <xf numFmtId="3" fontId="21" fillId="2" borderId="9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left" vertical="center"/>
      <protection hidden="1"/>
    </xf>
    <xf numFmtId="0" fontId="42" fillId="0" borderId="4" xfId="0" applyFont="1" applyBorder="1" applyAlignment="1" applyProtection="1">
      <alignment horizontal="center" vertical="center" wrapText="1"/>
      <protection hidden="1"/>
    </xf>
    <xf numFmtId="3" fontId="42" fillId="0" borderId="4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32" fillId="0" borderId="0" xfId="0" applyFont="1" applyAlignment="1">
      <alignment vertical="center"/>
    </xf>
    <xf numFmtId="0" fontId="44" fillId="0" borderId="5" xfId="0" applyFont="1" applyBorder="1" applyAlignment="1" applyProtection="1">
      <alignment horizontal="center" wrapText="1"/>
      <protection hidden="1"/>
    </xf>
    <xf numFmtId="0" fontId="44" fillId="0" borderId="119" xfId="0" applyFont="1" applyBorder="1" applyAlignment="1" applyProtection="1">
      <alignment horizontal="center" wrapText="1"/>
      <protection hidden="1"/>
    </xf>
    <xf numFmtId="0" fontId="44" fillId="0" borderId="16" xfId="0" applyFont="1" applyBorder="1" applyAlignment="1" applyProtection="1">
      <alignment horizontal="center" wrapText="1"/>
      <protection hidden="1"/>
    </xf>
    <xf numFmtId="0" fontId="44" fillId="0" borderId="118" xfId="0" applyFont="1" applyBorder="1" applyAlignment="1" applyProtection="1">
      <alignment horizontal="center" wrapText="1"/>
      <protection hidden="1"/>
    </xf>
    <xf numFmtId="0" fontId="44" fillId="0" borderId="125" xfId="0" applyFont="1" applyBorder="1" applyAlignment="1" applyProtection="1">
      <alignment horizontal="center" wrapText="1"/>
      <protection hidden="1"/>
    </xf>
    <xf numFmtId="0" fontId="44" fillId="0" borderId="105" xfId="0" applyFont="1" applyBorder="1" applyAlignment="1" applyProtection="1">
      <alignment horizontal="center" wrapText="1"/>
      <protection hidden="1"/>
    </xf>
    <xf numFmtId="0" fontId="44" fillId="0" borderId="16" xfId="0" applyFont="1" applyBorder="1" applyAlignment="1" applyProtection="1">
      <alignment horizontal="center" vertical="center" wrapText="1"/>
      <protection hidden="1"/>
    </xf>
    <xf numFmtId="0" fontId="44" fillId="0" borderId="119" xfId="0" applyFont="1" applyBorder="1" applyAlignment="1" applyProtection="1">
      <alignment horizontal="center" vertical="center" wrapText="1"/>
      <protection hidden="1"/>
    </xf>
    <xf numFmtId="0" fontId="33" fillId="0" borderId="12" xfId="0" applyFont="1" applyBorder="1" applyAlignment="1" applyProtection="1">
      <alignment horizontal="left" vertical="center" wrapText="1" indent="1"/>
      <protection hidden="1"/>
    </xf>
    <xf numFmtId="3" fontId="21" fillId="0" borderId="18" xfId="0" applyNumberFormat="1" applyFont="1" applyBorder="1" applyAlignment="1" applyProtection="1">
      <alignment horizontal="center" vertical="center" shrinkToFit="1"/>
      <protection hidden="1"/>
    </xf>
    <xf numFmtId="3" fontId="21" fillId="0" borderId="126" xfId="0" applyNumberFormat="1" applyFont="1" applyBorder="1" applyAlignment="1" applyProtection="1">
      <alignment horizontal="center" vertical="center" shrinkToFit="1"/>
      <protection hidden="1"/>
    </xf>
    <xf numFmtId="3" fontId="21" fillId="0" borderId="107" xfId="0" applyNumberFormat="1" applyFont="1" applyBorder="1" applyAlignment="1" applyProtection="1">
      <alignment horizontal="center" vertical="center" shrinkToFit="1"/>
      <protection hidden="1"/>
    </xf>
    <xf numFmtId="0" fontId="19" fillId="0" borderId="44" xfId="0" applyFont="1" applyBorder="1" applyAlignment="1" applyProtection="1">
      <alignment horizontal="left" vertical="center" wrapText="1" indent="1"/>
      <protection hidden="1"/>
    </xf>
    <xf numFmtId="3" fontId="21" fillId="0" borderId="127" xfId="0" applyNumberFormat="1" applyFont="1" applyBorder="1" applyAlignment="1" applyProtection="1">
      <alignment horizontal="center" vertical="center" shrinkToFit="1"/>
      <protection hidden="1"/>
    </xf>
    <xf numFmtId="3" fontId="21" fillId="0" borderId="128" xfId="0" applyNumberFormat="1" applyFont="1" applyBorder="1" applyAlignment="1" applyProtection="1">
      <alignment horizontal="center" vertical="center" shrinkToFit="1"/>
      <protection hidden="1"/>
    </xf>
    <xf numFmtId="3" fontId="21" fillId="0" borderId="8" xfId="0" applyNumberFormat="1" applyFont="1" applyBorder="1" applyAlignment="1" applyProtection="1">
      <alignment horizontal="center" vertical="center" shrinkToFit="1"/>
      <protection hidden="1"/>
    </xf>
    <xf numFmtId="3" fontId="21" fillId="0" borderId="129" xfId="0" applyNumberFormat="1" applyFont="1" applyBorder="1" applyAlignment="1" applyProtection="1">
      <alignment horizontal="center" vertical="center" shrinkToFit="1"/>
      <protection hidden="1"/>
    </xf>
    <xf numFmtId="3" fontId="21" fillId="2" borderId="128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30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45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69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42" xfId="0" applyNumberFormat="1" applyFont="1" applyBorder="1" applyAlignment="1" applyProtection="1">
      <alignment horizontal="center" vertical="center" shrinkToFit="1"/>
      <protection hidden="1"/>
    </xf>
    <xf numFmtId="3" fontId="21" fillId="0" borderId="52" xfId="0" applyNumberFormat="1" applyFont="1" applyBorder="1" applyAlignment="1" applyProtection="1">
      <alignment horizontal="center" vertical="center" shrinkToFit="1"/>
      <protection hidden="1"/>
    </xf>
    <xf numFmtId="3" fontId="21" fillId="2" borderId="53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43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73" xfId="0" applyFont="1" applyBorder="1" applyAlignment="1" applyProtection="1">
      <alignment horizontal="left" vertical="center" wrapText="1" indent="1"/>
      <protection hidden="1"/>
    </xf>
    <xf numFmtId="3" fontId="21" fillId="0" borderId="120" xfId="0" applyNumberFormat="1" applyFont="1" applyBorder="1" applyAlignment="1" applyProtection="1">
      <alignment horizontal="center" vertical="center" shrinkToFit="1"/>
      <protection hidden="1"/>
    </xf>
    <xf numFmtId="3" fontId="21" fillId="0" borderId="131" xfId="0" applyNumberFormat="1" applyFont="1" applyBorder="1" applyAlignment="1" applyProtection="1">
      <alignment horizontal="center" vertical="center" shrinkToFit="1"/>
      <protection hidden="1"/>
    </xf>
    <xf numFmtId="3" fontId="21" fillId="0" borderId="72" xfId="0" applyNumberFormat="1" applyFont="1" applyBorder="1" applyAlignment="1" applyProtection="1">
      <alignment horizontal="center" vertical="center" shrinkToFit="1"/>
      <protection hidden="1"/>
    </xf>
    <xf numFmtId="3" fontId="21" fillId="0" borderId="141" xfId="0" applyNumberFormat="1" applyFont="1" applyBorder="1" applyAlignment="1" applyProtection="1">
      <alignment horizontal="center" vertical="center" shrinkToFit="1"/>
      <protection hidden="1"/>
    </xf>
    <xf numFmtId="3" fontId="21" fillId="0" borderId="20" xfId="0" applyNumberFormat="1" applyFont="1" applyBorder="1" applyAlignment="1" applyProtection="1">
      <alignment horizontal="center" vertical="center" shrinkToFit="1"/>
      <protection hidden="1"/>
    </xf>
    <xf numFmtId="0" fontId="34" fillId="0" borderId="36" xfId="0" applyFont="1" applyBorder="1" applyAlignment="1" applyProtection="1">
      <alignment horizontal="left" vertical="center" wrapText="1" indent="3"/>
      <protection hidden="1"/>
    </xf>
    <xf numFmtId="3" fontId="21" fillId="0" borderId="61" xfId="0" applyNumberFormat="1" applyFont="1" applyBorder="1" applyAlignment="1" applyProtection="1">
      <alignment horizontal="center" vertical="center" shrinkToFit="1"/>
      <protection hidden="1"/>
    </xf>
    <xf numFmtId="3" fontId="21" fillId="0" borderId="29" xfId="0" applyNumberFormat="1" applyFont="1" applyBorder="1" applyAlignment="1" applyProtection="1">
      <alignment horizontal="center" vertical="center" shrinkToFit="1"/>
      <protection hidden="1"/>
    </xf>
    <xf numFmtId="3" fontId="21" fillId="0" borderId="116" xfId="0" applyNumberFormat="1" applyFont="1" applyBorder="1" applyAlignment="1" applyProtection="1">
      <alignment horizontal="center" vertical="center" shrinkToFit="1"/>
      <protection hidden="1"/>
    </xf>
    <xf numFmtId="3" fontId="21" fillId="2" borderId="132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46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29" xfId="0" applyFont="1" applyBorder="1" applyAlignment="1" applyProtection="1">
      <alignment horizontal="left" vertical="center" wrapText="1" indent="3"/>
      <protection hidden="1"/>
    </xf>
    <xf numFmtId="0" fontId="34" fillId="0" borderId="121" xfId="0" applyFont="1" applyBorder="1" applyAlignment="1" applyProtection="1">
      <alignment horizontal="left" vertical="center" wrapText="1" indent="3"/>
      <protection hidden="1"/>
    </xf>
    <xf numFmtId="3" fontId="21" fillId="0" borderId="133" xfId="0" applyNumberFormat="1" applyFont="1" applyBorder="1" applyAlignment="1" applyProtection="1">
      <alignment horizontal="center" vertical="center" shrinkToFit="1"/>
      <protection hidden="1"/>
    </xf>
    <xf numFmtId="3" fontId="21" fillId="0" borderId="134" xfId="0" applyNumberFormat="1" applyFont="1" applyBorder="1" applyAlignment="1" applyProtection="1">
      <alignment horizontal="center" vertical="center" shrinkToFit="1"/>
      <protection hidden="1"/>
    </xf>
    <xf numFmtId="3" fontId="21" fillId="0" borderId="26" xfId="0" applyNumberFormat="1" applyFont="1" applyBorder="1" applyAlignment="1" applyProtection="1">
      <alignment horizontal="center" vertical="center" shrinkToFit="1"/>
      <protection hidden="1"/>
    </xf>
    <xf numFmtId="3" fontId="21" fillId="0" borderId="94" xfId="0" applyNumberFormat="1" applyFont="1" applyBorder="1" applyAlignment="1" applyProtection="1">
      <alignment horizontal="center" vertical="center" shrinkToFit="1"/>
      <protection hidden="1"/>
    </xf>
    <xf numFmtId="3" fontId="21" fillId="2" borderId="134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26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35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47" xfId="0" applyNumberFormat="1" applyFont="1" applyFill="1" applyBorder="1" applyAlignment="1" applyProtection="1">
      <alignment horizontal="center" vertical="center" shrinkToFit="1"/>
      <protection locked="0"/>
    </xf>
    <xf numFmtId="3" fontId="21" fillId="0" borderId="136" xfId="0" applyNumberFormat="1" applyFont="1" applyBorder="1" applyAlignment="1" applyProtection="1">
      <alignment horizontal="center" vertical="center" shrinkToFit="1"/>
      <protection hidden="1"/>
    </xf>
    <xf numFmtId="3" fontId="21" fillId="0" borderId="137" xfId="0" applyNumberFormat="1" applyFont="1" applyBorder="1" applyAlignment="1" applyProtection="1">
      <alignment horizontal="center" vertical="center" shrinkToFit="1"/>
      <protection hidden="1"/>
    </xf>
    <xf numFmtId="3" fontId="21" fillId="0" borderId="148" xfId="0" applyNumberFormat="1" applyFont="1" applyBorder="1" applyAlignment="1" applyProtection="1">
      <alignment horizontal="center" vertical="center" shrinkToFit="1"/>
      <protection hidden="1"/>
    </xf>
    <xf numFmtId="3" fontId="21" fillId="0" borderId="117" xfId="0" applyNumberFormat="1" applyFont="1" applyBorder="1" applyAlignment="1" applyProtection="1">
      <alignment horizontal="center" vertical="center" shrinkToFit="1"/>
      <protection hidden="1"/>
    </xf>
    <xf numFmtId="3" fontId="21" fillId="2" borderId="13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43" xfId="0" applyFont="1" applyBorder="1" applyAlignment="1" applyProtection="1">
      <alignment horizontal="left" vertical="center" wrapText="1" indent="1"/>
      <protection hidden="1"/>
    </xf>
    <xf numFmtId="0" fontId="19" fillId="0" borderId="16" xfId="0" applyFont="1" applyBorder="1" applyAlignment="1" applyProtection="1">
      <alignment horizontal="left" vertical="center" wrapText="1" indent="1"/>
      <protection hidden="1"/>
    </xf>
    <xf numFmtId="3" fontId="21" fillId="0" borderId="123" xfId="0" applyNumberFormat="1" applyFont="1" applyBorder="1" applyAlignment="1" applyProtection="1">
      <alignment horizontal="center" vertical="center" shrinkToFit="1"/>
      <protection hidden="1"/>
    </xf>
    <xf numFmtId="3" fontId="21" fillId="0" borderId="124" xfId="0" applyNumberFormat="1" applyFont="1" applyBorder="1" applyAlignment="1" applyProtection="1">
      <alignment horizontal="center" vertical="center" shrinkToFit="1"/>
      <protection hidden="1"/>
    </xf>
    <xf numFmtId="3" fontId="21" fillId="0" borderId="122" xfId="0" applyNumberFormat="1" applyFont="1" applyBorder="1" applyAlignment="1" applyProtection="1">
      <alignment horizontal="center" vertical="center" shrinkToFit="1"/>
      <protection hidden="1"/>
    </xf>
    <xf numFmtId="3" fontId="21" fillId="0" borderId="139" xfId="0" applyNumberFormat="1" applyFont="1" applyBorder="1" applyAlignment="1" applyProtection="1">
      <alignment horizontal="center" vertical="center" shrinkToFit="1"/>
      <protection hidden="1"/>
    </xf>
    <xf numFmtId="3" fontId="21" fillId="2" borderId="124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22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40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49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14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15" fillId="0" borderId="0" xfId="0" applyFont="1" applyAlignment="1">
      <alignment vertical="center" wrapText="1"/>
    </xf>
    <xf numFmtId="0" fontId="19" fillId="0" borderId="118" xfId="0" applyFont="1" applyBorder="1" applyAlignment="1" applyProtection="1">
      <alignment horizontal="center" vertical="center" wrapText="1"/>
      <protection hidden="1"/>
    </xf>
    <xf numFmtId="0" fontId="19" fillId="0" borderId="119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3" fontId="16" fillId="0" borderId="18" xfId="0" applyNumberFormat="1" applyFont="1" applyBorder="1" applyAlignment="1" applyProtection="1">
      <alignment horizontal="center" vertical="center" shrinkToFit="1"/>
      <protection hidden="1"/>
    </xf>
    <xf numFmtId="3" fontId="16" fillId="0" borderId="50" xfId="0" applyNumberFormat="1" applyFont="1" applyBorder="1" applyAlignment="1" applyProtection="1">
      <alignment horizontal="center" vertical="center" shrinkToFit="1"/>
      <protection hidden="1"/>
    </xf>
    <xf numFmtId="3" fontId="16" fillId="0" borderId="12" xfId="0" applyNumberFormat="1" applyFont="1" applyBorder="1" applyAlignment="1" applyProtection="1">
      <alignment horizontal="center" vertical="center" shrinkToFit="1"/>
      <protection hidden="1"/>
    </xf>
    <xf numFmtId="0" fontId="34" fillId="0" borderId="0" xfId="0" applyFont="1" applyAlignment="1" applyProtection="1">
      <alignment horizontal="left" vertical="center" wrapText="1" indent="3"/>
      <protection hidden="1"/>
    </xf>
    <xf numFmtId="0" fontId="34" fillId="0" borderId="26" xfId="0" applyFont="1" applyBorder="1" applyAlignment="1" applyProtection="1">
      <alignment horizontal="left" vertical="center" wrapText="1" indent="3"/>
      <protection hidden="1"/>
    </xf>
    <xf numFmtId="0" fontId="19" fillId="0" borderId="21" xfId="0" applyFont="1" applyBorder="1" applyAlignment="1" applyProtection="1">
      <alignment horizontal="left" vertical="center" wrapText="1" indent="1"/>
      <protection hidden="1"/>
    </xf>
    <xf numFmtId="3" fontId="21" fillId="2" borderId="141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22" xfId="0" applyFont="1" applyBorder="1" applyAlignment="1" applyProtection="1">
      <alignment horizontal="left" vertical="center" wrapText="1" indent="1"/>
      <protection hidden="1"/>
    </xf>
    <xf numFmtId="0" fontId="21" fillId="0" borderId="0" xfId="0" applyFont="1" applyAlignment="1" applyProtection="1">
      <alignment vertical="top" wrapText="1"/>
      <protection hidden="1"/>
    </xf>
    <xf numFmtId="0" fontId="41" fillId="0" borderId="26" xfId="0" applyFont="1" applyBorder="1" applyAlignment="1" applyProtection="1">
      <alignment vertical="center" wrapText="1"/>
      <protection hidden="1"/>
    </xf>
    <xf numFmtId="0" fontId="36" fillId="0" borderId="89" xfId="0" applyFont="1" applyBorder="1" applyAlignment="1" applyProtection="1">
      <alignment horizontal="center" vertical="center" wrapText="1"/>
      <protection hidden="1"/>
    </xf>
    <xf numFmtId="0" fontId="36" fillId="0" borderId="90" xfId="0" applyFont="1" applyBorder="1" applyAlignment="1" applyProtection="1">
      <alignment horizontal="center" vertical="center" wrapText="1"/>
      <protection hidden="1"/>
    </xf>
    <xf numFmtId="0" fontId="36" fillId="0" borderId="91" xfId="0" applyFont="1" applyBorder="1" applyAlignment="1" applyProtection="1">
      <alignment horizontal="center" vertical="center" wrapText="1"/>
      <protection hidden="1"/>
    </xf>
    <xf numFmtId="0" fontId="33" fillId="0" borderId="12" xfId="0" applyFont="1" applyBorder="1" applyAlignment="1" applyProtection="1">
      <alignment vertical="center" wrapText="1"/>
      <protection hidden="1"/>
    </xf>
    <xf numFmtId="3" fontId="19" fillId="0" borderId="34" xfId="0" applyNumberFormat="1" applyFont="1" applyBorder="1" applyAlignment="1" applyProtection="1">
      <alignment horizontal="center" vertical="center" wrapText="1"/>
      <protection hidden="1"/>
    </xf>
    <xf numFmtId="3" fontId="19" fillId="0" borderId="79" xfId="0" applyNumberFormat="1" applyFont="1" applyBorder="1" applyAlignment="1" applyProtection="1">
      <alignment horizontal="center" vertical="center" wrapText="1"/>
      <protection hidden="1"/>
    </xf>
    <xf numFmtId="3" fontId="19" fillId="0" borderId="0" xfId="0" applyNumberFormat="1" applyFont="1" applyAlignment="1" applyProtection="1">
      <alignment horizontal="center" vertical="center" wrapText="1"/>
      <protection hidden="1"/>
    </xf>
    <xf numFmtId="3" fontId="36" fillId="0" borderId="47" xfId="0" applyNumberFormat="1" applyFont="1" applyBorder="1" applyAlignment="1" applyProtection="1">
      <alignment horizontal="center" vertical="center" wrapText="1"/>
      <protection hidden="1"/>
    </xf>
    <xf numFmtId="0" fontId="40" fillId="0" borderId="8" xfId="0" applyFont="1" applyBorder="1" applyAlignment="1" applyProtection="1">
      <alignment horizontal="left" vertical="center" wrapText="1" indent="2"/>
      <protection hidden="1"/>
    </xf>
    <xf numFmtId="3" fontId="21" fillId="0" borderId="80" xfId="0" applyNumberFormat="1" applyFont="1" applyBorder="1" applyAlignment="1" applyProtection="1">
      <alignment horizontal="center" vertical="center" shrinkToFit="1"/>
      <protection hidden="1"/>
    </xf>
    <xf numFmtId="3" fontId="21" fillId="0" borderId="81" xfId="0" applyNumberFormat="1" applyFont="1" applyBorder="1" applyAlignment="1" applyProtection="1">
      <alignment horizontal="center" vertical="center" shrinkToFit="1"/>
      <protection hidden="1"/>
    </xf>
    <xf numFmtId="3" fontId="21" fillId="0" borderId="82" xfId="0" applyNumberFormat="1" applyFont="1" applyBorder="1" applyAlignment="1" applyProtection="1">
      <alignment horizontal="center" vertical="center" shrinkToFit="1"/>
      <protection hidden="1"/>
    </xf>
    <xf numFmtId="3" fontId="21" fillId="0" borderId="69" xfId="0" applyNumberFormat="1" applyFont="1" applyBorder="1" applyAlignment="1" applyProtection="1">
      <alignment horizontal="center" vertical="center" shrinkToFit="1"/>
      <protection hidden="1"/>
    </xf>
    <xf numFmtId="0" fontId="16" fillId="0" borderId="29" xfId="0" applyFont="1" applyBorder="1" applyAlignment="1" applyProtection="1">
      <alignment horizontal="left" vertical="center" wrapText="1" indent="4"/>
      <protection hidden="1"/>
    </xf>
    <xf numFmtId="3" fontId="21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hidden="1"/>
    </xf>
    <xf numFmtId="3" fontId="21" fillId="2" borderId="7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left" vertical="center" wrapText="1" indent="4"/>
      <protection hidden="1"/>
    </xf>
    <xf numFmtId="3" fontId="21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Alignment="1" applyProtection="1">
      <alignment horizontal="left" vertical="center" wrapText="1" indent="2"/>
      <protection hidden="1"/>
    </xf>
    <xf numFmtId="3" fontId="21" fillId="0" borderId="85" xfId="0" applyNumberFormat="1" applyFont="1" applyBorder="1" applyAlignment="1" applyProtection="1">
      <alignment horizontal="center" vertical="center" shrinkToFit="1"/>
      <protection hidden="1"/>
    </xf>
    <xf numFmtId="3" fontId="21" fillId="0" borderId="86" xfId="0" applyNumberFormat="1" applyFont="1" applyBorder="1" applyAlignment="1" applyProtection="1">
      <alignment horizontal="center" vertical="center" shrinkToFit="1"/>
      <protection hidden="1"/>
    </xf>
    <xf numFmtId="3" fontId="21" fillId="0" borderId="23" xfId="0" applyNumberFormat="1" applyFont="1" applyBorder="1" applyAlignment="1" applyProtection="1">
      <alignment horizontal="center" vertical="center" shrinkToFit="1"/>
      <protection hidden="1"/>
    </xf>
    <xf numFmtId="3" fontId="21" fillId="2" borderId="8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 applyProtection="1">
      <alignment horizontal="left" vertical="center" wrapText="1" indent="4"/>
      <protection hidden="1"/>
    </xf>
    <xf numFmtId="3" fontId="21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93" xfId="0" applyNumberFormat="1" applyFont="1" applyFill="1" applyBorder="1" applyAlignment="1" applyProtection="1">
      <alignment horizontal="center" vertical="center" shrinkToFit="1"/>
      <protection locked="0"/>
    </xf>
    <xf numFmtId="3" fontId="21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Alignment="1" applyProtection="1">
      <alignment vertical="center"/>
      <protection hidden="1"/>
    </xf>
    <xf numFmtId="0" fontId="49" fillId="0" borderId="0" xfId="0" applyFont="1" applyProtection="1">
      <protection hidden="1"/>
    </xf>
    <xf numFmtId="0" fontId="50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wrapText="1"/>
      <protection hidden="1"/>
    </xf>
    <xf numFmtId="0" fontId="53" fillId="0" borderId="0" xfId="0" applyFont="1" applyProtection="1">
      <protection hidden="1"/>
    </xf>
    <xf numFmtId="0" fontId="18" fillId="0" borderId="0" xfId="0" applyFont="1" applyAlignment="1" applyProtection="1">
      <alignment horizontal="right" vertical="center" indent="1"/>
      <protection hidden="1"/>
    </xf>
    <xf numFmtId="49" fontId="54" fillId="2" borderId="42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Alignment="1" applyProtection="1">
      <alignment vertical="center"/>
      <protection hidden="1"/>
    </xf>
    <xf numFmtId="0" fontId="54" fillId="2" borderId="42" xfId="0" applyFont="1" applyFill="1" applyBorder="1" applyAlignment="1" applyProtection="1">
      <alignment horizontal="left" vertical="center" shrinkToFit="1"/>
      <protection locked="0" hidden="1"/>
    </xf>
    <xf numFmtId="0" fontId="16" fillId="0" borderId="0" xfId="0" applyFont="1" applyProtection="1">
      <protection hidden="1"/>
    </xf>
    <xf numFmtId="0" fontId="57" fillId="0" borderId="42" xfId="0" applyFont="1" applyBorder="1" applyAlignment="1" applyProtection="1">
      <alignment horizontal="left" vertical="center" wrapText="1" shrinkToFit="1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left" vertical="center" wrapText="1" shrinkToFit="1"/>
      <protection hidden="1"/>
    </xf>
    <xf numFmtId="0" fontId="13" fillId="0" borderId="44" xfId="0" applyFont="1" applyBorder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164" fontId="16" fillId="2" borderId="42" xfId="0" applyNumberFormat="1" applyFont="1" applyFill="1" applyBorder="1" applyAlignment="1" applyProtection="1">
      <alignment horizontal="left" vertical="center" wrapText="1"/>
      <protection locked="0" hidden="1"/>
    </xf>
    <xf numFmtId="164" fontId="59" fillId="0" borderId="0" xfId="0" applyNumberFormat="1" applyFont="1" applyAlignment="1" applyProtection="1">
      <alignment horizontal="left" vertical="center"/>
      <protection locked="0" hidden="1"/>
    </xf>
    <xf numFmtId="0" fontId="16" fillId="2" borderId="42" xfId="1" applyFont="1" applyFill="1" applyBorder="1" applyAlignment="1" applyProtection="1">
      <alignment horizontal="left" vertical="center" wrapText="1"/>
      <protection locked="0" hidden="1"/>
    </xf>
    <xf numFmtId="0" fontId="16" fillId="0" borderId="0" xfId="1" applyFont="1" applyFill="1" applyBorder="1" applyAlignment="1" applyProtection="1">
      <alignment horizontal="left" vertical="center" shrinkToFit="1"/>
      <protection locked="0" hidden="1"/>
    </xf>
    <xf numFmtId="0" fontId="16" fillId="2" borderId="42" xfId="0" applyFont="1" applyFill="1" applyBorder="1" applyAlignment="1" applyProtection="1">
      <alignment vertical="center" wrapText="1" shrinkToFit="1"/>
      <protection locked="0"/>
    </xf>
    <xf numFmtId="0" fontId="59" fillId="0" borderId="0" xfId="0" applyFont="1" applyAlignment="1" applyProtection="1">
      <alignment horizontal="left" vertical="center" shrinkToFit="1"/>
      <protection locked="0" hidden="1"/>
    </xf>
    <xf numFmtId="0" fontId="13" fillId="0" borderId="155" xfId="0" applyFont="1" applyBorder="1" applyAlignment="1" applyProtection="1">
      <alignment vertical="top"/>
      <protection hidden="1"/>
    </xf>
    <xf numFmtId="0" fontId="16" fillId="0" borderId="42" xfId="0" applyFon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37" fillId="5" borderId="0" xfId="0" applyFont="1" applyFill="1" applyAlignment="1" applyProtection="1">
      <alignment horizontal="center" vertical="center"/>
      <protection hidden="1"/>
    </xf>
    <xf numFmtId="0" fontId="16" fillId="2" borderId="42" xfId="0" applyFont="1" applyFill="1" applyBorder="1" applyAlignment="1" applyProtection="1">
      <alignment horizontal="left" vertical="center" wrapText="1" shrinkToFit="1"/>
      <protection locked="0" hidden="1"/>
    </xf>
    <xf numFmtId="0" fontId="59" fillId="0" borderId="0" xfId="0" applyFont="1" applyAlignment="1" applyProtection="1">
      <alignment horizontal="left" vertical="center"/>
      <protection locked="0" hidden="1"/>
    </xf>
    <xf numFmtId="0" fontId="19" fillId="0" borderId="0" xfId="0" applyFont="1" applyAlignment="1" applyProtection="1">
      <alignment horizontal="right" vertical="center" indent="1"/>
      <protection hidden="1"/>
    </xf>
    <xf numFmtId="0" fontId="16" fillId="2" borderId="42" xfId="0" applyFont="1" applyFill="1" applyBorder="1" applyAlignment="1" applyProtection="1">
      <alignment horizontal="left" vertical="center" wrapText="1"/>
      <protection locked="0" hidden="1"/>
    </xf>
    <xf numFmtId="0" fontId="16" fillId="2" borderId="42" xfId="0" applyFont="1" applyFill="1" applyBorder="1" applyAlignment="1" applyProtection="1">
      <alignment vertical="center"/>
      <protection locked="0" hidden="1"/>
    </xf>
    <xf numFmtId="0" fontId="13" fillId="0" borderId="0" xfId="0" applyFont="1" applyAlignment="1" applyProtection="1">
      <alignment wrapText="1"/>
      <protection hidden="1"/>
    </xf>
    <xf numFmtId="0" fontId="16" fillId="2" borderId="42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left"/>
      <protection hidden="1"/>
    </xf>
    <xf numFmtId="0" fontId="13" fillId="2" borderId="42" xfId="0" applyFont="1" applyFill="1" applyBorder="1" applyAlignment="1" applyProtection="1">
      <alignment wrapText="1"/>
      <protection locked="0"/>
    </xf>
    <xf numFmtId="164" fontId="59" fillId="0" borderId="0" xfId="0" applyNumberFormat="1" applyFont="1" applyAlignment="1" applyProtection="1">
      <alignment horizontal="left" vertical="center" shrinkToFit="1"/>
      <protection locked="0"/>
    </xf>
    <xf numFmtId="0" fontId="59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 wrapText="1"/>
      <protection hidden="1"/>
    </xf>
    <xf numFmtId="0" fontId="16" fillId="0" borderId="0" xfId="0" quotePrefix="1" applyFont="1" applyAlignment="1" applyProtection="1">
      <alignment horizontal="center" vertical="center"/>
      <protection hidden="1"/>
    </xf>
    <xf numFmtId="0" fontId="50" fillId="0" borderId="0" xfId="0" applyFont="1" applyAlignment="1" applyProtection="1">
      <alignment horizontal="center"/>
      <protection hidden="1"/>
    </xf>
    <xf numFmtId="0" fontId="51" fillId="0" borderId="0" xfId="0" quotePrefix="1" applyFont="1" applyAlignment="1" applyProtection="1">
      <alignment horizontal="center" vertical="center" wrapText="1"/>
      <protection hidden="1"/>
    </xf>
    <xf numFmtId="0" fontId="56" fillId="7" borderId="141" xfId="0" applyFont="1" applyFill="1" applyBorder="1" applyAlignment="1" applyProtection="1">
      <alignment horizontal="center" vertical="center" wrapText="1" shrinkToFit="1"/>
      <protection hidden="1"/>
    </xf>
    <xf numFmtId="0" fontId="56" fillId="7" borderId="134" xfId="0" applyFont="1" applyFill="1" applyBorder="1" applyAlignment="1" applyProtection="1">
      <alignment horizontal="center" vertical="center" wrapText="1" shrinkToFit="1"/>
      <protection hidden="1"/>
    </xf>
    <xf numFmtId="0" fontId="60" fillId="0" borderId="20" xfId="0" applyFont="1" applyBorder="1" applyAlignment="1" applyProtection="1">
      <alignment horizontal="center" vertical="center" wrapText="1"/>
      <protection hidden="1"/>
    </xf>
    <xf numFmtId="0" fontId="60" fillId="0" borderId="21" xfId="0" applyFont="1" applyBorder="1" applyAlignment="1" applyProtection="1">
      <alignment horizontal="center" vertical="center" wrapText="1"/>
      <protection hidden="1"/>
    </xf>
    <xf numFmtId="0" fontId="60" fillId="0" borderId="22" xfId="0" applyFont="1" applyBorder="1" applyAlignment="1" applyProtection="1">
      <alignment horizontal="center" vertical="center" wrapText="1"/>
      <protection hidden="1"/>
    </xf>
    <xf numFmtId="0" fontId="60" fillId="0" borderId="23" xfId="0" applyFont="1" applyBorder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horizontal="center" vertical="center" wrapText="1"/>
      <protection hidden="1"/>
    </xf>
    <xf numFmtId="0" fontId="60" fillId="0" borderId="24" xfId="0" applyFont="1" applyBorder="1" applyAlignment="1" applyProtection="1">
      <alignment horizontal="center" vertical="center" wrapText="1"/>
      <protection hidden="1"/>
    </xf>
    <xf numFmtId="0" fontId="60" fillId="0" borderId="25" xfId="0" applyFont="1" applyBorder="1" applyAlignment="1" applyProtection="1">
      <alignment horizontal="center" vertical="center" wrapText="1"/>
      <protection hidden="1"/>
    </xf>
    <xf numFmtId="0" fontId="60" fillId="0" borderId="26" xfId="0" applyFont="1" applyBorder="1" applyAlignment="1" applyProtection="1">
      <alignment horizontal="center" vertical="center" wrapText="1"/>
      <protection hidden="1"/>
    </xf>
    <xf numFmtId="0" fontId="60" fillId="0" borderId="27" xfId="0" applyFont="1" applyBorder="1" applyAlignment="1" applyProtection="1">
      <alignment horizontal="center" vertical="center" wrapText="1"/>
      <protection hidden="1"/>
    </xf>
    <xf numFmtId="0" fontId="16" fillId="2" borderId="20" xfId="0" applyFont="1" applyFill="1" applyBorder="1" applyAlignment="1" applyProtection="1">
      <alignment horizontal="left" vertical="top" wrapText="1"/>
      <protection locked="0"/>
    </xf>
    <xf numFmtId="0" fontId="16" fillId="2" borderId="21" xfId="0" applyFont="1" applyFill="1" applyBorder="1" applyAlignment="1" applyProtection="1">
      <alignment horizontal="left" vertical="top" wrapText="1"/>
      <protection locked="0"/>
    </xf>
    <xf numFmtId="0" fontId="16" fillId="2" borderId="22" xfId="0" applyFont="1" applyFill="1" applyBorder="1" applyAlignment="1" applyProtection="1">
      <alignment horizontal="left" vertical="top" wrapText="1"/>
      <protection locked="0"/>
    </xf>
    <xf numFmtId="0" fontId="16" fillId="2" borderId="23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6" fillId="2" borderId="24" xfId="0" applyFont="1" applyFill="1" applyBorder="1" applyAlignment="1" applyProtection="1">
      <alignment horizontal="left" vertical="top" wrapText="1"/>
      <protection locked="0"/>
    </xf>
    <xf numFmtId="0" fontId="16" fillId="2" borderId="25" xfId="0" applyFont="1" applyFill="1" applyBorder="1" applyAlignment="1" applyProtection="1">
      <alignment horizontal="left" vertical="top" wrapText="1"/>
      <protection locked="0"/>
    </xf>
    <xf numFmtId="0" fontId="16" fillId="2" borderId="26" xfId="0" applyFont="1" applyFill="1" applyBorder="1" applyAlignment="1" applyProtection="1">
      <alignment horizontal="left" vertical="top" wrapText="1"/>
      <protection locked="0"/>
    </xf>
    <xf numFmtId="0" fontId="16" fillId="2" borderId="27" xfId="0" applyFont="1" applyFill="1" applyBorder="1" applyAlignment="1" applyProtection="1">
      <alignment horizontal="left" vertical="top" wrapText="1"/>
      <protection locked="0"/>
    </xf>
    <xf numFmtId="0" fontId="32" fillId="0" borderId="16" xfId="0" applyFont="1" applyBorder="1" applyAlignment="1" applyProtection="1">
      <alignment horizontal="left" vertical="center" wrapText="1"/>
      <protection hidden="1"/>
    </xf>
    <xf numFmtId="0" fontId="27" fillId="0" borderId="4" xfId="0" applyFont="1" applyBorder="1" applyAlignment="1" applyProtection="1">
      <alignment horizontal="left" vertical="center" wrapText="1"/>
      <protection hidden="1"/>
    </xf>
    <xf numFmtId="0" fontId="27" fillId="0" borderId="16" xfId="0" applyFont="1" applyBorder="1" applyAlignment="1" applyProtection="1">
      <alignment horizontal="left" vertical="center" wrapText="1"/>
      <protection hidden="1"/>
    </xf>
    <xf numFmtId="0" fontId="19" fillId="0" borderId="45" xfId="0" applyFont="1" applyBorder="1" applyAlignment="1" applyProtection="1">
      <alignment horizontal="center" vertical="center" wrapText="1"/>
      <protection hidden="1"/>
    </xf>
    <xf numFmtId="0" fontId="19" fillId="0" borderId="46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19" fillId="0" borderId="88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left" vertical="center" wrapText="1" inden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9" fillId="0" borderId="104" xfId="0" applyFont="1" applyBorder="1" applyAlignment="1" applyProtection="1">
      <alignment horizontal="center" vertical="center" wrapText="1"/>
      <protection hidden="1"/>
    </xf>
    <xf numFmtId="0" fontId="19" fillId="0" borderId="103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27" fillId="0" borderId="1" xfId="0" applyFont="1" applyBorder="1" applyAlignment="1" applyProtection="1">
      <alignment horizontal="left" vertical="center" wrapText="1"/>
      <protection hidden="1"/>
    </xf>
    <xf numFmtId="0" fontId="27" fillId="0" borderId="2" xfId="0" applyFont="1" applyBorder="1" applyAlignment="1" applyProtection="1">
      <alignment horizontal="left" vertical="center" wrapText="1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0" fontId="33" fillId="0" borderId="7" xfId="0" applyFont="1" applyBorder="1" applyAlignment="1" applyProtection="1">
      <alignment horizontal="right" vertical="center" wrapText="1"/>
      <protection hidden="1"/>
    </xf>
    <xf numFmtId="0" fontId="33" fillId="0" borderId="19" xfId="0" applyFont="1" applyBorder="1" applyAlignment="1" applyProtection="1">
      <alignment horizontal="right" vertical="center" wrapText="1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33" fillId="0" borderId="12" xfId="0" applyFont="1" applyBorder="1" applyAlignment="1" applyProtection="1">
      <alignment horizontal="left" vertical="center" wrapText="1"/>
      <protection hidden="1"/>
    </xf>
    <xf numFmtId="0" fontId="27" fillId="0" borderId="6" xfId="0" applyFont="1" applyBorder="1" applyAlignment="1" applyProtection="1">
      <alignment horizontal="center" vertical="center" wrapText="1"/>
      <protection hidden="1"/>
    </xf>
    <xf numFmtId="0" fontId="27" fillId="0" borderId="7" xfId="0" applyFont="1" applyBorder="1" applyAlignment="1" applyProtection="1">
      <alignment horizontal="center" vertical="center" wrapText="1"/>
      <protection hidden="1"/>
    </xf>
    <xf numFmtId="0" fontId="27" fillId="0" borderId="103" xfId="0" applyFont="1" applyBorder="1" applyAlignment="1" applyProtection="1">
      <alignment horizontal="center" vertical="center" wrapText="1"/>
      <protection hidden="1"/>
    </xf>
    <xf numFmtId="0" fontId="27" fillId="0" borderId="104" xfId="0" applyFont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13" fillId="2" borderId="20" xfId="0" applyFont="1" applyFill="1" applyBorder="1" applyAlignment="1" applyProtection="1">
      <alignment horizontal="left" vertical="top" wrapText="1"/>
      <protection locked="0"/>
    </xf>
    <xf numFmtId="0" fontId="13" fillId="2" borderId="21" xfId="0" applyFont="1" applyFill="1" applyBorder="1" applyAlignment="1" applyProtection="1">
      <alignment horizontal="left" vertical="top" wrapText="1"/>
      <protection locked="0"/>
    </xf>
    <xf numFmtId="0" fontId="13" fillId="2" borderId="22" xfId="0" applyFont="1" applyFill="1" applyBorder="1" applyAlignment="1" applyProtection="1">
      <alignment horizontal="left" vertical="top" wrapText="1"/>
      <protection locked="0"/>
    </xf>
    <xf numFmtId="0" fontId="13" fillId="2" borderId="23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Alignment="1" applyProtection="1">
      <alignment horizontal="left"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/>
      <protection locked="0"/>
    </xf>
    <xf numFmtId="0" fontId="13" fillId="2" borderId="25" xfId="0" applyFont="1" applyFill="1" applyBorder="1" applyAlignment="1" applyProtection="1">
      <alignment horizontal="left" vertical="top" wrapText="1"/>
      <protection locked="0"/>
    </xf>
    <xf numFmtId="0" fontId="13" fillId="2" borderId="26" xfId="0" applyFont="1" applyFill="1" applyBorder="1" applyAlignment="1" applyProtection="1">
      <alignment horizontal="left" vertical="top" wrapText="1"/>
      <protection locked="0"/>
    </xf>
    <xf numFmtId="0" fontId="13" fillId="2" borderId="27" xfId="0" applyFont="1" applyFill="1" applyBorder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7" fillId="0" borderId="4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21" fillId="0" borderId="4" xfId="0" applyFont="1" applyBorder="1" applyAlignment="1" applyProtection="1">
      <alignment horizontal="left" vertical="center" wrapText="1"/>
      <protection hidden="1"/>
    </xf>
    <xf numFmtId="0" fontId="26" fillId="0" borderId="4" xfId="0" applyFont="1" applyBorder="1" applyAlignment="1" applyProtection="1">
      <alignment horizontal="center" vertical="center" wrapText="1"/>
      <protection hidden="1"/>
    </xf>
  </cellXfs>
  <cellStyles count="3">
    <cellStyle name="Hipervínculo" xfId="1" builtinId="8"/>
    <cellStyle name="Normal" xfId="0" builtinId="0"/>
    <cellStyle name="Texto explicativo" xfId="2" builtinId="53" customBuiltin="1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CC"/>
      <color rgb="FF008000"/>
      <color rgb="FF009900"/>
      <color rgb="FF3366FF"/>
      <color rgb="FFFFFF99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sc.espana@mep.go.c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FFC000"/>
  </sheetPr>
  <dimension ref="A1:H492"/>
  <sheetViews>
    <sheetView topLeftCell="A422" zoomScale="90" zoomScaleNormal="90" workbookViewId="0">
      <selection activeCell="A446" sqref="A1:E1048576"/>
    </sheetView>
  </sheetViews>
  <sheetFormatPr baseColWidth="10" defaultColWidth="11.44140625" defaultRowHeight="12" x14ac:dyDescent="0.25"/>
  <cols>
    <col min="1" max="1" width="7.6640625" style="2" customWidth="1"/>
    <col min="2" max="2" width="38.6640625" style="2" customWidth="1"/>
    <col min="3" max="3" width="7.5546875" style="2" customWidth="1"/>
    <col min="4" max="4" width="50" style="2" bestFit="1" customWidth="1"/>
    <col min="5" max="16384" width="11.44140625" style="2"/>
  </cols>
  <sheetData>
    <row r="1" spans="1:8" x14ac:dyDescent="0.25">
      <c r="A1" s="1" t="s">
        <v>179</v>
      </c>
      <c r="B1" s="1" t="s">
        <v>2436</v>
      </c>
      <c r="C1" s="1"/>
      <c r="D1" s="1" t="s">
        <v>2436</v>
      </c>
      <c r="E1" s="1" t="s">
        <v>179</v>
      </c>
      <c r="H1" s="2" t="s">
        <v>176</v>
      </c>
    </row>
    <row r="2" spans="1:8" x14ac:dyDescent="0.25">
      <c r="A2" s="2" t="s">
        <v>180</v>
      </c>
      <c r="B2" s="2" t="s">
        <v>1889</v>
      </c>
      <c r="D2" s="2" t="s">
        <v>1889</v>
      </c>
      <c r="E2" s="2" t="s">
        <v>180</v>
      </c>
      <c r="H2" s="2" t="s">
        <v>177</v>
      </c>
    </row>
    <row r="3" spans="1:8" x14ac:dyDescent="0.25">
      <c r="A3" s="2" t="s">
        <v>250</v>
      </c>
      <c r="B3" s="2" t="s">
        <v>1956</v>
      </c>
      <c r="D3" s="2" t="s">
        <v>1956</v>
      </c>
      <c r="E3" s="2" t="s">
        <v>250</v>
      </c>
    </row>
    <row r="4" spans="1:8" x14ac:dyDescent="0.25">
      <c r="A4" s="2" t="s">
        <v>318</v>
      </c>
      <c r="B4" s="2" t="s">
        <v>2016</v>
      </c>
      <c r="D4" s="2" t="s">
        <v>2016</v>
      </c>
      <c r="E4" s="2" t="s">
        <v>318</v>
      </c>
    </row>
    <row r="5" spans="1:8" x14ac:dyDescent="0.25">
      <c r="A5" s="2" t="s">
        <v>385</v>
      </c>
      <c r="B5" s="2" t="s">
        <v>2075</v>
      </c>
      <c r="D5" s="2" t="s">
        <v>2075</v>
      </c>
      <c r="E5" s="2" t="s">
        <v>385</v>
      </c>
      <c r="H5" s="2" t="s">
        <v>654</v>
      </c>
    </row>
    <row r="6" spans="1:8" x14ac:dyDescent="0.25">
      <c r="A6" s="2" t="s">
        <v>443</v>
      </c>
      <c r="B6" s="2" t="s">
        <v>2128</v>
      </c>
      <c r="D6" s="2" t="s">
        <v>2128</v>
      </c>
      <c r="E6" s="2" t="s">
        <v>443</v>
      </c>
      <c r="H6" s="2" t="s">
        <v>1341</v>
      </c>
    </row>
    <row r="7" spans="1:8" x14ac:dyDescent="0.25">
      <c r="A7" s="2" t="s">
        <v>489</v>
      </c>
      <c r="B7" s="2" t="s">
        <v>2171</v>
      </c>
      <c r="D7" s="2" t="s">
        <v>2171</v>
      </c>
      <c r="E7" s="2" t="s">
        <v>489</v>
      </c>
      <c r="H7" s="2" t="s">
        <v>655</v>
      </c>
    </row>
    <row r="8" spans="1:8" x14ac:dyDescent="0.25">
      <c r="A8" s="2" t="s">
        <v>518</v>
      </c>
      <c r="B8" s="2" t="s">
        <v>2196</v>
      </c>
      <c r="D8" s="2" t="s">
        <v>2196</v>
      </c>
      <c r="E8" s="2" t="s">
        <v>518</v>
      </c>
    </row>
    <row r="9" spans="1:8" x14ac:dyDescent="0.25">
      <c r="A9" s="2" t="s">
        <v>541</v>
      </c>
      <c r="B9" s="2" t="s">
        <v>2217</v>
      </c>
      <c r="D9" s="2" t="s">
        <v>2217</v>
      </c>
      <c r="E9" s="2" t="s">
        <v>541</v>
      </c>
    </row>
    <row r="10" spans="1:8" x14ac:dyDescent="0.25">
      <c r="A10" s="2" t="s">
        <v>557</v>
      </c>
      <c r="B10" s="2" t="s">
        <v>2234</v>
      </c>
      <c r="D10" s="2" t="s">
        <v>2234</v>
      </c>
      <c r="E10" s="2" t="s">
        <v>557</v>
      </c>
    </row>
    <row r="11" spans="1:8" x14ac:dyDescent="0.25">
      <c r="A11" s="2" t="s">
        <v>567</v>
      </c>
      <c r="B11" s="2" t="s">
        <v>2242</v>
      </c>
      <c r="D11" s="2" t="s">
        <v>2242</v>
      </c>
      <c r="E11" s="2" t="s">
        <v>567</v>
      </c>
    </row>
    <row r="12" spans="1:8" x14ac:dyDescent="0.25">
      <c r="A12" s="2" t="s">
        <v>574</v>
      </c>
      <c r="B12" s="2" t="s">
        <v>2250</v>
      </c>
      <c r="D12" s="2" t="s">
        <v>2250</v>
      </c>
      <c r="E12" s="2" t="s">
        <v>574</v>
      </c>
    </row>
    <row r="13" spans="1:8" x14ac:dyDescent="0.25">
      <c r="A13" s="2" t="s">
        <v>187</v>
      </c>
      <c r="B13" s="2" t="s">
        <v>1896</v>
      </c>
      <c r="D13" s="2" t="s">
        <v>1896</v>
      </c>
      <c r="E13" s="2" t="s">
        <v>187</v>
      </c>
    </row>
    <row r="14" spans="1:8" x14ac:dyDescent="0.25">
      <c r="A14" s="2" t="s">
        <v>257</v>
      </c>
      <c r="B14" s="2" t="s">
        <v>1963</v>
      </c>
      <c r="D14" s="2" t="s">
        <v>1963</v>
      </c>
      <c r="E14" s="2" t="s">
        <v>257</v>
      </c>
    </row>
    <row r="15" spans="1:8" x14ac:dyDescent="0.25">
      <c r="A15" s="2" t="s">
        <v>325</v>
      </c>
      <c r="B15" s="2" t="s">
        <v>2023</v>
      </c>
      <c r="D15" s="2" t="s">
        <v>2023</v>
      </c>
      <c r="E15" s="2" t="s">
        <v>325</v>
      </c>
    </row>
    <row r="16" spans="1:8" x14ac:dyDescent="0.25">
      <c r="A16" s="2" t="s">
        <v>194</v>
      </c>
      <c r="B16" s="2" t="s">
        <v>1903</v>
      </c>
      <c r="D16" s="2" t="s">
        <v>1903</v>
      </c>
      <c r="E16" s="2" t="s">
        <v>194</v>
      </c>
    </row>
    <row r="17" spans="1:5" x14ac:dyDescent="0.25">
      <c r="A17" s="2" t="s">
        <v>264</v>
      </c>
      <c r="B17" s="2" t="s">
        <v>1970</v>
      </c>
      <c r="D17" s="2" t="s">
        <v>1970</v>
      </c>
      <c r="E17" s="2" t="s">
        <v>264</v>
      </c>
    </row>
    <row r="18" spans="1:5" x14ac:dyDescent="0.25">
      <c r="A18" s="2" t="s">
        <v>332</v>
      </c>
      <c r="B18" s="2" t="s">
        <v>2029</v>
      </c>
      <c r="D18" s="2" t="s">
        <v>2029</v>
      </c>
      <c r="E18" s="2" t="s">
        <v>332</v>
      </c>
    </row>
    <row r="19" spans="1:5" x14ac:dyDescent="0.25">
      <c r="A19" s="2" t="s">
        <v>398</v>
      </c>
      <c r="B19" s="2" t="s">
        <v>2086</v>
      </c>
      <c r="D19" s="2" t="s">
        <v>2086</v>
      </c>
      <c r="E19" s="2" t="s">
        <v>398</v>
      </c>
    </row>
    <row r="20" spans="1:5" x14ac:dyDescent="0.25">
      <c r="A20" s="2" t="s">
        <v>455</v>
      </c>
      <c r="B20" s="2" t="s">
        <v>2139</v>
      </c>
      <c r="D20" s="2" t="s">
        <v>2139</v>
      </c>
      <c r="E20" s="2" t="s">
        <v>455</v>
      </c>
    </row>
    <row r="21" spans="1:5" x14ac:dyDescent="0.25">
      <c r="A21" s="2" t="s">
        <v>497</v>
      </c>
      <c r="B21" s="2" t="s">
        <v>2179</v>
      </c>
      <c r="D21" s="2" t="s">
        <v>2179</v>
      </c>
      <c r="E21" s="2" t="s">
        <v>497</v>
      </c>
    </row>
    <row r="22" spans="1:5" x14ac:dyDescent="0.25">
      <c r="A22" s="2" t="s">
        <v>525</v>
      </c>
      <c r="B22" s="2" t="s">
        <v>2202</v>
      </c>
      <c r="D22" s="2" t="s">
        <v>2202</v>
      </c>
      <c r="E22" s="2" t="s">
        <v>525</v>
      </c>
    </row>
    <row r="23" spans="1:5" x14ac:dyDescent="0.25">
      <c r="A23" s="2" t="s">
        <v>546</v>
      </c>
      <c r="B23" s="2" t="s">
        <v>2222</v>
      </c>
      <c r="D23" s="2" t="s">
        <v>2222</v>
      </c>
      <c r="E23" s="2" t="s">
        <v>546</v>
      </c>
    </row>
    <row r="24" spans="1:5" x14ac:dyDescent="0.25">
      <c r="A24" s="2" t="s">
        <v>561</v>
      </c>
      <c r="B24" s="2" t="s">
        <v>2237</v>
      </c>
      <c r="D24" s="2" t="s">
        <v>2237</v>
      </c>
      <c r="E24" s="2" t="s">
        <v>561</v>
      </c>
    </row>
    <row r="25" spans="1:5" x14ac:dyDescent="0.25">
      <c r="A25" s="2" t="s">
        <v>571</v>
      </c>
      <c r="B25" s="2" t="s">
        <v>2247</v>
      </c>
      <c r="D25" s="2" t="s">
        <v>2247</v>
      </c>
      <c r="E25" s="2" t="s">
        <v>571</v>
      </c>
    </row>
    <row r="26" spans="1:5" x14ac:dyDescent="0.25">
      <c r="A26" s="2" t="s">
        <v>579</v>
      </c>
      <c r="B26" s="2" t="s">
        <v>2255</v>
      </c>
      <c r="D26" s="2" t="s">
        <v>2255</v>
      </c>
      <c r="E26" s="2" t="s">
        <v>579</v>
      </c>
    </row>
    <row r="27" spans="1:5" x14ac:dyDescent="0.25">
      <c r="A27" s="2" t="s">
        <v>585</v>
      </c>
      <c r="B27" s="2" t="s">
        <v>2261</v>
      </c>
      <c r="D27" s="2" t="s">
        <v>2261</v>
      </c>
      <c r="E27" s="2" t="s">
        <v>585</v>
      </c>
    </row>
    <row r="28" spans="1:5" x14ac:dyDescent="0.25">
      <c r="A28" s="2" t="s">
        <v>591</v>
      </c>
      <c r="B28" s="2" t="s">
        <v>2265</v>
      </c>
      <c r="D28" s="2" t="s">
        <v>2265</v>
      </c>
      <c r="E28" s="2" t="s">
        <v>591</v>
      </c>
    </row>
    <row r="29" spans="1:5" x14ac:dyDescent="0.25">
      <c r="A29" s="2" t="s">
        <v>201</v>
      </c>
      <c r="B29" s="2" t="s">
        <v>1910</v>
      </c>
      <c r="D29" s="2" t="s">
        <v>1910</v>
      </c>
      <c r="E29" s="2" t="s">
        <v>201</v>
      </c>
    </row>
    <row r="30" spans="1:5" x14ac:dyDescent="0.25">
      <c r="A30" s="2" t="s">
        <v>271</v>
      </c>
      <c r="B30" s="2" t="s">
        <v>1977</v>
      </c>
      <c r="D30" s="2" t="s">
        <v>1977</v>
      </c>
      <c r="E30" s="2" t="s">
        <v>271</v>
      </c>
    </row>
    <row r="31" spans="1:5" x14ac:dyDescent="0.25">
      <c r="A31" s="2" t="s">
        <v>339</v>
      </c>
      <c r="B31" s="2" t="s">
        <v>2036</v>
      </c>
      <c r="D31" s="2" t="s">
        <v>2036</v>
      </c>
      <c r="E31" s="2" t="s">
        <v>339</v>
      </c>
    </row>
    <row r="32" spans="1:5" x14ac:dyDescent="0.25">
      <c r="A32" s="2" t="s">
        <v>405</v>
      </c>
      <c r="B32" s="2" t="s">
        <v>2093</v>
      </c>
      <c r="D32" s="2" t="s">
        <v>2093</v>
      </c>
      <c r="E32" s="2" t="s">
        <v>405</v>
      </c>
    </row>
    <row r="33" spans="1:5" x14ac:dyDescent="0.25">
      <c r="A33" s="2" t="s">
        <v>462</v>
      </c>
      <c r="B33" s="2" t="s">
        <v>2145</v>
      </c>
      <c r="D33" s="2" t="s">
        <v>2145</v>
      </c>
      <c r="E33" s="2" t="s">
        <v>462</v>
      </c>
    </row>
    <row r="34" spans="1:5" x14ac:dyDescent="0.25">
      <c r="A34" s="2" t="s">
        <v>503</v>
      </c>
      <c r="B34" s="2" t="s">
        <v>2524</v>
      </c>
      <c r="D34" s="2" t="s">
        <v>2524</v>
      </c>
      <c r="E34" s="2" t="s">
        <v>503</v>
      </c>
    </row>
    <row r="35" spans="1:5" x14ac:dyDescent="0.25">
      <c r="A35" s="2" t="s">
        <v>531</v>
      </c>
      <c r="B35" s="2" t="s">
        <v>2209</v>
      </c>
      <c r="D35" s="2" t="s">
        <v>2209</v>
      </c>
      <c r="E35" s="2" t="s">
        <v>531</v>
      </c>
    </row>
    <row r="36" spans="1:5" x14ac:dyDescent="0.25">
      <c r="A36" s="2" t="s">
        <v>552</v>
      </c>
      <c r="B36" s="2" t="s">
        <v>2228</v>
      </c>
      <c r="D36" s="2" t="s">
        <v>2228</v>
      </c>
      <c r="E36" s="2" t="s">
        <v>552</v>
      </c>
    </row>
    <row r="37" spans="1:5" x14ac:dyDescent="0.25">
      <c r="A37" s="2" t="s">
        <v>564</v>
      </c>
      <c r="B37" s="2" t="s">
        <v>2240</v>
      </c>
      <c r="D37" s="2" t="s">
        <v>2240</v>
      </c>
      <c r="E37" s="2" t="s">
        <v>564</v>
      </c>
    </row>
    <row r="38" spans="1:5" x14ac:dyDescent="0.25">
      <c r="A38" s="2" t="s">
        <v>208</v>
      </c>
      <c r="B38" s="2" t="s">
        <v>1917</v>
      </c>
      <c r="D38" s="2" t="s">
        <v>1917</v>
      </c>
      <c r="E38" s="2" t="s">
        <v>208</v>
      </c>
    </row>
    <row r="39" spans="1:5" x14ac:dyDescent="0.25">
      <c r="A39" s="2" t="s">
        <v>278</v>
      </c>
      <c r="B39" s="2" t="s">
        <v>1982</v>
      </c>
      <c r="D39" s="2" t="s">
        <v>1982</v>
      </c>
      <c r="E39" s="2" t="s">
        <v>278</v>
      </c>
    </row>
    <row r="40" spans="1:5" x14ac:dyDescent="0.25">
      <c r="A40" s="2" t="s">
        <v>346</v>
      </c>
      <c r="B40" s="2" t="s">
        <v>2043</v>
      </c>
      <c r="D40" s="2" t="s">
        <v>2043</v>
      </c>
      <c r="E40" s="2" t="s">
        <v>346</v>
      </c>
    </row>
    <row r="41" spans="1:5" x14ac:dyDescent="0.25">
      <c r="A41" s="2" t="s">
        <v>215</v>
      </c>
      <c r="B41" s="2" t="s">
        <v>1924</v>
      </c>
      <c r="D41" s="2" t="s">
        <v>1924</v>
      </c>
      <c r="E41" s="2" t="s">
        <v>215</v>
      </c>
    </row>
    <row r="42" spans="1:5" x14ac:dyDescent="0.25">
      <c r="A42" s="2" t="s">
        <v>285</v>
      </c>
      <c r="B42" s="2" t="s">
        <v>1989</v>
      </c>
      <c r="D42" s="2" t="s">
        <v>1989</v>
      </c>
      <c r="E42" s="2" t="s">
        <v>285</v>
      </c>
    </row>
    <row r="43" spans="1:5" x14ac:dyDescent="0.25">
      <c r="A43" s="2" t="s">
        <v>353</v>
      </c>
      <c r="B43" s="2" t="s">
        <v>2050</v>
      </c>
      <c r="D43" s="2" t="s">
        <v>2050</v>
      </c>
      <c r="E43" s="2" t="s">
        <v>353</v>
      </c>
    </row>
    <row r="44" spans="1:5" x14ac:dyDescent="0.25">
      <c r="A44" s="2" t="s">
        <v>415</v>
      </c>
      <c r="B44" s="2" t="s">
        <v>2102</v>
      </c>
      <c r="D44" s="2" t="s">
        <v>2102</v>
      </c>
      <c r="E44" s="2" t="s">
        <v>415</v>
      </c>
    </row>
    <row r="45" spans="1:5" x14ac:dyDescent="0.25">
      <c r="A45" s="2" t="s">
        <v>468</v>
      </c>
      <c r="B45" s="2" t="s">
        <v>2151</v>
      </c>
      <c r="D45" s="2" t="s">
        <v>2151</v>
      </c>
      <c r="E45" s="2" t="s">
        <v>468</v>
      </c>
    </row>
    <row r="46" spans="1:5" x14ac:dyDescent="0.25">
      <c r="A46" s="2" t="s">
        <v>508</v>
      </c>
      <c r="B46" s="2" t="s">
        <v>2187</v>
      </c>
      <c r="D46" s="2" t="s">
        <v>2187</v>
      </c>
      <c r="E46" s="2" t="s">
        <v>508</v>
      </c>
    </row>
    <row r="47" spans="1:5" x14ac:dyDescent="0.25">
      <c r="A47" s="2" t="s">
        <v>534</v>
      </c>
      <c r="B47" s="2" t="s">
        <v>2212</v>
      </c>
      <c r="D47" s="2" t="s">
        <v>2212</v>
      </c>
      <c r="E47" s="2" t="s">
        <v>534</v>
      </c>
    </row>
    <row r="48" spans="1:5" x14ac:dyDescent="0.25">
      <c r="A48" s="2" t="s">
        <v>222</v>
      </c>
      <c r="B48" s="2" t="s">
        <v>1930</v>
      </c>
      <c r="D48" s="2" t="s">
        <v>1930</v>
      </c>
      <c r="E48" s="2" t="s">
        <v>222</v>
      </c>
    </row>
    <row r="49" spans="1:5" x14ac:dyDescent="0.25">
      <c r="A49" s="2" t="s">
        <v>292</v>
      </c>
      <c r="B49" s="2" t="s">
        <v>1995</v>
      </c>
      <c r="D49" s="2" t="s">
        <v>1995</v>
      </c>
      <c r="E49" s="2" t="s">
        <v>292</v>
      </c>
    </row>
    <row r="50" spans="1:5" x14ac:dyDescent="0.25">
      <c r="A50" s="2" t="s">
        <v>360</v>
      </c>
      <c r="B50" s="2" t="s">
        <v>2056</v>
      </c>
      <c r="D50" s="2" t="s">
        <v>2056</v>
      </c>
      <c r="E50" s="2" t="s">
        <v>360</v>
      </c>
    </row>
    <row r="51" spans="1:5" x14ac:dyDescent="0.25">
      <c r="A51" s="2" t="s">
        <v>420</v>
      </c>
      <c r="B51" s="2" t="s">
        <v>2525</v>
      </c>
      <c r="D51" s="2" t="s">
        <v>2525</v>
      </c>
      <c r="E51" s="2" t="s">
        <v>420</v>
      </c>
    </row>
    <row r="52" spans="1:5" x14ac:dyDescent="0.25">
      <c r="A52" s="2" t="s">
        <v>472</v>
      </c>
      <c r="B52" s="2" t="s">
        <v>2155</v>
      </c>
      <c r="D52" s="2" t="s">
        <v>2155</v>
      </c>
      <c r="E52" s="2" t="s">
        <v>472</v>
      </c>
    </row>
    <row r="53" spans="1:5" x14ac:dyDescent="0.25">
      <c r="A53" s="2" t="s">
        <v>510</v>
      </c>
      <c r="B53" s="2" t="s">
        <v>2189</v>
      </c>
      <c r="D53" s="2" t="s">
        <v>2189</v>
      </c>
      <c r="E53" s="2" t="s">
        <v>510</v>
      </c>
    </row>
    <row r="54" spans="1:5" x14ac:dyDescent="0.25">
      <c r="A54" s="2" t="s">
        <v>1402</v>
      </c>
      <c r="B54" s="2" t="s">
        <v>2213</v>
      </c>
      <c r="D54" s="2" t="s">
        <v>2213</v>
      </c>
      <c r="E54" s="2" t="s">
        <v>1402</v>
      </c>
    </row>
    <row r="55" spans="1:5" x14ac:dyDescent="0.25">
      <c r="A55" s="2" t="s">
        <v>228</v>
      </c>
      <c r="B55" s="2" t="s">
        <v>1935</v>
      </c>
      <c r="D55" s="2" t="s">
        <v>1935</v>
      </c>
      <c r="E55" s="2" t="s">
        <v>228</v>
      </c>
    </row>
    <row r="56" spans="1:5" x14ac:dyDescent="0.25">
      <c r="A56" s="2" t="s">
        <v>297</v>
      </c>
      <c r="B56" s="2" t="s">
        <v>2526</v>
      </c>
      <c r="D56" s="2" t="s">
        <v>2526</v>
      </c>
      <c r="E56" s="2" t="s">
        <v>297</v>
      </c>
    </row>
    <row r="57" spans="1:5" x14ac:dyDescent="0.25">
      <c r="A57" s="2" t="s">
        <v>366</v>
      </c>
      <c r="B57" s="2" t="s">
        <v>2062</v>
      </c>
      <c r="D57" s="2" t="s">
        <v>2062</v>
      </c>
      <c r="E57" s="2" t="s">
        <v>366</v>
      </c>
    </row>
    <row r="58" spans="1:5" x14ac:dyDescent="0.25">
      <c r="A58" s="2" t="s">
        <v>425</v>
      </c>
      <c r="B58" s="2" t="s">
        <v>2111</v>
      </c>
      <c r="D58" s="2" t="s">
        <v>2111</v>
      </c>
      <c r="E58" s="2" t="s">
        <v>425</v>
      </c>
    </row>
    <row r="59" spans="1:5" x14ac:dyDescent="0.25">
      <c r="A59" s="2" t="s">
        <v>475</v>
      </c>
      <c r="B59" s="2" t="s">
        <v>2158</v>
      </c>
      <c r="D59" s="2" t="s">
        <v>2158</v>
      </c>
      <c r="E59" s="2" t="s">
        <v>475</v>
      </c>
    </row>
    <row r="60" spans="1:5" x14ac:dyDescent="0.25">
      <c r="A60" s="2" t="s">
        <v>512</v>
      </c>
      <c r="B60" s="2" t="s">
        <v>2191</v>
      </c>
      <c r="D60" s="2" t="s">
        <v>2191</v>
      </c>
      <c r="E60" s="2" t="s">
        <v>512</v>
      </c>
    </row>
    <row r="61" spans="1:5" x14ac:dyDescent="0.25">
      <c r="A61" s="2" t="s">
        <v>537</v>
      </c>
      <c r="B61" s="2" t="s">
        <v>2214</v>
      </c>
      <c r="D61" s="2" t="s">
        <v>2214</v>
      </c>
      <c r="E61" s="2" t="s">
        <v>537</v>
      </c>
    </row>
    <row r="62" spans="1:5" x14ac:dyDescent="0.25">
      <c r="A62" s="2" t="s">
        <v>234</v>
      </c>
      <c r="B62" s="2" t="s">
        <v>1940</v>
      </c>
      <c r="D62" s="2" t="s">
        <v>1940</v>
      </c>
      <c r="E62" s="2" t="s">
        <v>234</v>
      </c>
    </row>
    <row r="63" spans="1:5" x14ac:dyDescent="0.25">
      <c r="A63" s="2" t="s">
        <v>303</v>
      </c>
      <c r="B63" s="2" t="s">
        <v>2003</v>
      </c>
      <c r="D63" s="2" t="s">
        <v>2003</v>
      </c>
      <c r="E63" s="2" t="s">
        <v>303</v>
      </c>
    </row>
    <row r="64" spans="1:5" x14ac:dyDescent="0.25">
      <c r="A64" s="2" t="s">
        <v>372</v>
      </c>
      <c r="B64" s="2" t="s">
        <v>2067</v>
      </c>
      <c r="D64" s="2" t="s">
        <v>2067</v>
      </c>
      <c r="E64" s="2" t="s">
        <v>372</v>
      </c>
    </row>
    <row r="65" spans="1:5" x14ac:dyDescent="0.25">
      <c r="A65" s="2" t="s">
        <v>430</v>
      </c>
      <c r="B65" s="2" t="s">
        <v>2116</v>
      </c>
      <c r="D65" s="2" t="s">
        <v>2116</v>
      </c>
      <c r="E65" s="2" t="s">
        <v>430</v>
      </c>
    </row>
    <row r="66" spans="1:5" x14ac:dyDescent="0.25">
      <c r="A66" s="2" t="s">
        <v>479</v>
      </c>
      <c r="B66" s="2" t="s">
        <v>2161</v>
      </c>
      <c r="D66" s="2" t="s">
        <v>2161</v>
      </c>
      <c r="E66" s="2" t="s">
        <v>479</v>
      </c>
    </row>
    <row r="67" spans="1:5" x14ac:dyDescent="0.25">
      <c r="A67" s="2" t="s">
        <v>514</v>
      </c>
      <c r="B67" s="2" t="s">
        <v>2192</v>
      </c>
      <c r="D67" s="2" t="s">
        <v>2192</v>
      </c>
      <c r="E67" s="2" t="s">
        <v>514</v>
      </c>
    </row>
    <row r="68" spans="1:5" x14ac:dyDescent="0.25">
      <c r="A68" s="2" t="s">
        <v>239</v>
      </c>
      <c r="B68" s="2" t="s">
        <v>1945</v>
      </c>
      <c r="D68" s="2" t="s">
        <v>1945</v>
      </c>
      <c r="E68" s="2" t="s">
        <v>239</v>
      </c>
    </row>
    <row r="69" spans="1:5" x14ac:dyDescent="0.25">
      <c r="A69" s="2" t="s">
        <v>307</v>
      </c>
      <c r="B69" s="2" t="s">
        <v>2005</v>
      </c>
      <c r="D69" s="2" t="s">
        <v>2005</v>
      </c>
      <c r="E69" s="2" t="s">
        <v>307</v>
      </c>
    </row>
    <row r="70" spans="1:5" x14ac:dyDescent="0.25">
      <c r="A70" s="2" t="s">
        <v>375</v>
      </c>
      <c r="B70" s="2" t="s">
        <v>2069</v>
      </c>
      <c r="D70" s="2" t="s">
        <v>2069</v>
      </c>
      <c r="E70" s="2" t="s">
        <v>375</v>
      </c>
    </row>
    <row r="71" spans="1:5" x14ac:dyDescent="0.25">
      <c r="A71" s="2" t="s">
        <v>433</v>
      </c>
      <c r="B71" s="2" t="s">
        <v>2119</v>
      </c>
      <c r="D71" s="2" t="s">
        <v>2119</v>
      </c>
      <c r="E71" s="2" t="s">
        <v>433</v>
      </c>
    </row>
    <row r="72" spans="1:5" x14ac:dyDescent="0.25">
      <c r="A72" s="2" t="s">
        <v>482</v>
      </c>
      <c r="B72" s="2" t="s">
        <v>2163</v>
      </c>
      <c r="D72" s="2" t="s">
        <v>2163</v>
      </c>
      <c r="E72" s="2" t="s">
        <v>482</v>
      </c>
    </row>
    <row r="73" spans="1:5" x14ac:dyDescent="0.25">
      <c r="A73" s="2" t="s">
        <v>244</v>
      </c>
      <c r="B73" s="2" t="s">
        <v>1950</v>
      </c>
      <c r="D73" s="2" t="s">
        <v>1950</v>
      </c>
      <c r="E73" s="2" t="s">
        <v>244</v>
      </c>
    </row>
    <row r="74" spans="1:5" x14ac:dyDescent="0.25">
      <c r="A74" s="2" t="s">
        <v>312</v>
      </c>
      <c r="B74" s="2" t="s">
        <v>2010</v>
      </c>
      <c r="D74" s="2" t="s">
        <v>2010</v>
      </c>
      <c r="E74" s="2" t="s">
        <v>312</v>
      </c>
    </row>
    <row r="75" spans="1:5" x14ac:dyDescent="0.25">
      <c r="A75" s="2" t="s">
        <v>380</v>
      </c>
      <c r="B75" s="2" t="s">
        <v>2072</v>
      </c>
      <c r="D75" s="2" t="s">
        <v>2072</v>
      </c>
      <c r="E75" s="2" t="s">
        <v>380</v>
      </c>
    </row>
    <row r="76" spans="1:5" x14ac:dyDescent="0.25">
      <c r="A76" s="2" t="s">
        <v>438</v>
      </c>
      <c r="B76" s="2" t="s">
        <v>2123</v>
      </c>
      <c r="D76" s="2" t="s">
        <v>2123</v>
      </c>
      <c r="E76" s="2" t="s">
        <v>438</v>
      </c>
    </row>
    <row r="77" spans="1:5" x14ac:dyDescent="0.25">
      <c r="A77" s="2" t="s">
        <v>485</v>
      </c>
      <c r="B77" s="2" t="s">
        <v>2166</v>
      </c>
      <c r="D77" s="2" t="s">
        <v>2166</v>
      </c>
      <c r="E77" s="2" t="s">
        <v>485</v>
      </c>
    </row>
    <row r="78" spans="1:5" x14ac:dyDescent="0.25">
      <c r="A78" s="2" t="s">
        <v>248</v>
      </c>
      <c r="B78" s="2" t="s">
        <v>1954</v>
      </c>
      <c r="D78" s="2" t="s">
        <v>1954</v>
      </c>
      <c r="E78" s="2" t="s">
        <v>248</v>
      </c>
    </row>
    <row r="79" spans="1:5" x14ac:dyDescent="0.25">
      <c r="A79" s="2" t="s">
        <v>316</v>
      </c>
      <c r="B79" s="2" t="s">
        <v>2014</v>
      </c>
      <c r="D79" s="2" t="s">
        <v>2014</v>
      </c>
      <c r="E79" s="2" t="s">
        <v>316</v>
      </c>
    </row>
    <row r="80" spans="1:5" x14ac:dyDescent="0.25">
      <c r="A80" s="2" t="s">
        <v>383</v>
      </c>
      <c r="B80" s="2" t="s">
        <v>2073</v>
      </c>
      <c r="D80" s="2" t="s">
        <v>2073</v>
      </c>
      <c r="E80" s="2" t="s">
        <v>383</v>
      </c>
    </row>
    <row r="81" spans="1:5" x14ac:dyDescent="0.25">
      <c r="A81" s="2" t="s">
        <v>441</v>
      </c>
      <c r="B81" s="2" t="s">
        <v>2126</v>
      </c>
      <c r="D81" s="2" t="s">
        <v>2126</v>
      </c>
      <c r="E81" s="2" t="s">
        <v>441</v>
      </c>
    </row>
    <row r="82" spans="1:5" x14ac:dyDescent="0.25">
      <c r="A82" s="2" t="s">
        <v>487</v>
      </c>
      <c r="B82" s="2" t="s">
        <v>2169</v>
      </c>
      <c r="D82" s="2" t="s">
        <v>2169</v>
      </c>
      <c r="E82" s="2" t="s">
        <v>487</v>
      </c>
    </row>
    <row r="83" spans="1:5" x14ac:dyDescent="0.25">
      <c r="A83" s="2" t="s">
        <v>597</v>
      </c>
      <c r="B83" s="2" t="s">
        <v>2527</v>
      </c>
      <c r="D83" s="2" t="s">
        <v>2527</v>
      </c>
      <c r="E83" s="2" t="s">
        <v>597</v>
      </c>
    </row>
    <row r="84" spans="1:5" x14ac:dyDescent="0.25">
      <c r="A84" s="2" t="s">
        <v>598</v>
      </c>
      <c r="B84" s="2" t="s">
        <v>2528</v>
      </c>
      <c r="D84" s="2" t="s">
        <v>2528</v>
      </c>
      <c r="E84" s="2" t="s">
        <v>598</v>
      </c>
    </row>
    <row r="85" spans="1:5" x14ac:dyDescent="0.25">
      <c r="A85" s="2" t="s">
        <v>599</v>
      </c>
      <c r="B85" s="2" t="s">
        <v>2272</v>
      </c>
      <c r="D85" s="2" t="s">
        <v>2272</v>
      </c>
      <c r="E85" s="2" t="s">
        <v>599</v>
      </c>
    </row>
    <row r="86" spans="1:5" x14ac:dyDescent="0.25">
      <c r="A86" s="2" t="s">
        <v>600</v>
      </c>
      <c r="B86" s="2" t="s">
        <v>2273</v>
      </c>
      <c r="D86" s="2" t="s">
        <v>2273</v>
      </c>
      <c r="E86" s="2" t="s">
        <v>600</v>
      </c>
    </row>
    <row r="87" spans="1:5" x14ac:dyDescent="0.25">
      <c r="A87" s="2" t="s">
        <v>601</v>
      </c>
      <c r="B87" s="2" t="s">
        <v>2274</v>
      </c>
      <c r="D87" s="2" t="s">
        <v>2274</v>
      </c>
      <c r="E87" s="2" t="s">
        <v>601</v>
      </c>
    </row>
    <row r="88" spans="1:5" x14ac:dyDescent="0.25">
      <c r="A88" s="2" t="s">
        <v>602</v>
      </c>
      <c r="B88" s="2" t="s">
        <v>2275</v>
      </c>
      <c r="D88" s="2" t="s">
        <v>2275</v>
      </c>
      <c r="E88" s="2" t="s">
        <v>602</v>
      </c>
    </row>
    <row r="89" spans="1:5" x14ac:dyDescent="0.25">
      <c r="A89" s="2" t="s">
        <v>603</v>
      </c>
      <c r="B89" s="2" t="s">
        <v>2276</v>
      </c>
      <c r="D89" s="2" t="s">
        <v>2276</v>
      </c>
      <c r="E89" s="2" t="s">
        <v>603</v>
      </c>
    </row>
    <row r="90" spans="1:5" x14ac:dyDescent="0.25">
      <c r="A90" s="2" t="s">
        <v>604</v>
      </c>
      <c r="B90" s="2" t="s">
        <v>2277</v>
      </c>
      <c r="D90" s="2" t="s">
        <v>2277</v>
      </c>
      <c r="E90" s="2" t="s">
        <v>604</v>
      </c>
    </row>
    <row r="91" spans="1:5" x14ac:dyDescent="0.25">
      <c r="A91" s="2" t="s">
        <v>605</v>
      </c>
      <c r="B91" s="2" t="s">
        <v>2278</v>
      </c>
      <c r="D91" s="2" t="s">
        <v>2278</v>
      </c>
      <c r="E91" s="2" t="s">
        <v>605</v>
      </c>
    </row>
    <row r="92" spans="1:5" x14ac:dyDescent="0.25">
      <c r="A92" s="2" t="s">
        <v>606</v>
      </c>
      <c r="B92" s="2" t="s">
        <v>2279</v>
      </c>
      <c r="D92" s="2" t="s">
        <v>2279</v>
      </c>
      <c r="E92" s="2" t="s">
        <v>606</v>
      </c>
    </row>
    <row r="93" spans="1:5" x14ac:dyDescent="0.25">
      <c r="A93" s="2" t="s">
        <v>607</v>
      </c>
      <c r="B93" s="2" t="s">
        <v>2280</v>
      </c>
      <c r="D93" s="2" t="s">
        <v>2280</v>
      </c>
      <c r="E93" s="2" t="s">
        <v>607</v>
      </c>
    </row>
    <row r="94" spans="1:5" x14ac:dyDescent="0.25">
      <c r="A94" s="2" t="s">
        <v>608</v>
      </c>
      <c r="B94" s="2" t="s">
        <v>2281</v>
      </c>
      <c r="D94" s="2" t="s">
        <v>2281</v>
      </c>
      <c r="E94" s="2" t="s">
        <v>608</v>
      </c>
    </row>
    <row r="95" spans="1:5" x14ac:dyDescent="0.25">
      <c r="A95" s="2" t="s">
        <v>609</v>
      </c>
      <c r="B95" s="2" t="s">
        <v>2282</v>
      </c>
      <c r="D95" s="2" t="s">
        <v>2282</v>
      </c>
      <c r="E95" s="2" t="s">
        <v>609</v>
      </c>
    </row>
    <row r="96" spans="1:5" x14ac:dyDescent="0.25">
      <c r="A96" s="2" t="s">
        <v>610</v>
      </c>
      <c r="B96" s="2" t="s">
        <v>2283</v>
      </c>
      <c r="D96" s="2" t="s">
        <v>2283</v>
      </c>
      <c r="E96" s="2" t="s">
        <v>610</v>
      </c>
    </row>
    <row r="97" spans="1:5" x14ac:dyDescent="0.25">
      <c r="A97" s="2" t="s">
        <v>611</v>
      </c>
      <c r="B97" s="2" t="s">
        <v>2284</v>
      </c>
      <c r="D97" s="2" t="s">
        <v>2284</v>
      </c>
      <c r="E97" s="2" t="s">
        <v>611</v>
      </c>
    </row>
    <row r="98" spans="1:5" x14ac:dyDescent="0.25">
      <c r="A98" s="2" t="s">
        <v>612</v>
      </c>
      <c r="B98" s="2" t="s">
        <v>2285</v>
      </c>
      <c r="D98" s="2" t="s">
        <v>2285</v>
      </c>
      <c r="E98" s="2" t="s">
        <v>612</v>
      </c>
    </row>
    <row r="99" spans="1:5" x14ac:dyDescent="0.25">
      <c r="A99" s="2" t="s">
        <v>613</v>
      </c>
      <c r="B99" s="2" t="s">
        <v>2286</v>
      </c>
      <c r="D99" s="2" t="s">
        <v>2286</v>
      </c>
      <c r="E99" s="2" t="s">
        <v>613</v>
      </c>
    </row>
    <row r="100" spans="1:5" x14ac:dyDescent="0.25">
      <c r="A100" s="2" t="s">
        <v>614</v>
      </c>
      <c r="B100" s="2" t="s">
        <v>2287</v>
      </c>
      <c r="D100" s="2" t="s">
        <v>2287</v>
      </c>
      <c r="E100" s="2" t="s">
        <v>614</v>
      </c>
    </row>
    <row r="101" spans="1:5" x14ac:dyDescent="0.25">
      <c r="A101" s="2" t="s">
        <v>615</v>
      </c>
      <c r="B101" s="2" t="s">
        <v>2288</v>
      </c>
      <c r="D101" s="2" t="s">
        <v>2288</v>
      </c>
      <c r="E101" s="2" t="s">
        <v>615</v>
      </c>
    </row>
    <row r="102" spans="1:5" x14ac:dyDescent="0.25">
      <c r="A102" s="2" t="s">
        <v>616</v>
      </c>
      <c r="B102" s="2" t="s">
        <v>2289</v>
      </c>
      <c r="D102" s="2" t="s">
        <v>2289</v>
      </c>
      <c r="E102" s="2" t="s">
        <v>616</v>
      </c>
    </row>
    <row r="103" spans="1:5" x14ac:dyDescent="0.25">
      <c r="A103" s="2" t="s">
        <v>617</v>
      </c>
      <c r="B103" s="2" t="s">
        <v>2290</v>
      </c>
      <c r="D103" s="2" t="s">
        <v>2290</v>
      </c>
      <c r="E103" s="2" t="s">
        <v>617</v>
      </c>
    </row>
    <row r="104" spans="1:5" x14ac:dyDescent="0.25">
      <c r="A104" s="2" t="s">
        <v>618</v>
      </c>
      <c r="B104" s="2" t="s">
        <v>2291</v>
      </c>
      <c r="D104" s="2" t="s">
        <v>2291</v>
      </c>
      <c r="E104" s="2" t="s">
        <v>618</v>
      </c>
    </row>
    <row r="105" spans="1:5" x14ac:dyDescent="0.25">
      <c r="A105" s="2" t="s">
        <v>619</v>
      </c>
      <c r="B105" s="2" t="s">
        <v>2292</v>
      </c>
      <c r="D105" s="2" t="s">
        <v>2292</v>
      </c>
      <c r="E105" s="2" t="s">
        <v>619</v>
      </c>
    </row>
    <row r="106" spans="1:5" x14ac:dyDescent="0.25">
      <c r="A106" s="2" t="s">
        <v>620</v>
      </c>
      <c r="B106" s="2" t="s">
        <v>2293</v>
      </c>
      <c r="D106" s="2" t="s">
        <v>2293</v>
      </c>
      <c r="E106" s="2" t="s">
        <v>620</v>
      </c>
    </row>
    <row r="107" spans="1:5" x14ac:dyDescent="0.25">
      <c r="A107" s="2" t="s">
        <v>621</v>
      </c>
      <c r="B107" s="2" t="s">
        <v>2529</v>
      </c>
      <c r="D107" s="2" t="s">
        <v>2529</v>
      </c>
      <c r="E107" s="2" t="s">
        <v>621</v>
      </c>
    </row>
    <row r="108" spans="1:5" x14ac:dyDescent="0.25">
      <c r="A108" s="2" t="s">
        <v>622</v>
      </c>
      <c r="B108" s="2" t="s">
        <v>2530</v>
      </c>
      <c r="D108" s="2" t="s">
        <v>2530</v>
      </c>
      <c r="E108" s="2" t="s">
        <v>622</v>
      </c>
    </row>
    <row r="109" spans="1:5" x14ac:dyDescent="0.25">
      <c r="A109" s="2" t="s">
        <v>623</v>
      </c>
      <c r="B109" s="2" t="s">
        <v>2294</v>
      </c>
      <c r="D109" s="2" t="s">
        <v>2294</v>
      </c>
      <c r="E109" s="2" t="s">
        <v>623</v>
      </c>
    </row>
    <row r="110" spans="1:5" x14ac:dyDescent="0.25">
      <c r="A110" s="2" t="s">
        <v>624</v>
      </c>
      <c r="B110" s="2" t="s">
        <v>2295</v>
      </c>
      <c r="D110" s="2" t="s">
        <v>2295</v>
      </c>
      <c r="E110" s="2" t="s">
        <v>624</v>
      </c>
    </row>
    <row r="111" spans="1:5" x14ac:dyDescent="0.25">
      <c r="A111" s="2" t="s">
        <v>625</v>
      </c>
      <c r="B111" s="2" t="s">
        <v>2296</v>
      </c>
      <c r="D111" s="2" t="s">
        <v>2296</v>
      </c>
      <c r="E111" s="2" t="s">
        <v>625</v>
      </c>
    </row>
    <row r="112" spans="1:5" x14ac:dyDescent="0.25">
      <c r="A112" s="2" t="s">
        <v>626</v>
      </c>
      <c r="B112" s="2" t="s">
        <v>2297</v>
      </c>
      <c r="D112" s="2" t="s">
        <v>2297</v>
      </c>
      <c r="E112" s="2" t="s">
        <v>626</v>
      </c>
    </row>
    <row r="113" spans="1:5" x14ac:dyDescent="0.25">
      <c r="A113" s="2" t="s">
        <v>627</v>
      </c>
      <c r="B113" s="2" t="s">
        <v>2298</v>
      </c>
      <c r="D113" s="2" t="s">
        <v>2298</v>
      </c>
      <c r="E113" s="2" t="s">
        <v>627</v>
      </c>
    </row>
    <row r="114" spans="1:5" x14ac:dyDescent="0.25">
      <c r="A114" s="2" t="s">
        <v>628</v>
      </c>
      <c r="B114" s="2" t="s">
        <v>2299</v>
      </c>
      <c r="D114" s="2" t="s">
        <v>2299</v>
      </c>
      <c r="E114" s="2" t="s">
        <v>628</v>
      </c>
    </row>
    <row r="115" spans="1:5" x14ac:dyDescent="0.25">
      <c r="A115" s="2" t="s">
        <v>629</v>
      </c>
      <c r="B115" s="2" t="s">
        <v>2300</v>
      </c>
      <c r="D115" s="2" t="s">
        <v>2300</v>
      </c>
      <c r="E115" s="2" t="s">
        <v>629</v>
      </c>
    </row>
    <row r="116" spans="1:5" x14ac:dyDescent="0.25">
      <c r="A116" s="2" t="s">
        <v>630</v>
      </c>
      <c r="B116" s="2" t="s">
        <v>2301</v>
      </c>
      <c r="D116" s="2" t="s">
        <v>2301</v>
      </c>
      <c r="E116" s="2" t="s">
        <v>630</v>
      </c>
    </row>
    <row r="117" spans="1:5" x14ac:dyDescent="0.25">
      <c r="A117" s="2" t="s">
        <v>631</v>
      </c>
      <c r="B117" s="2" t="s">
        <v>2302</v>
      </c>
      <c r="D117" s="2" t="s">
        <v>2302</v>
      </c>
      <c r="E117" s="2" t="s">
        <v>631</v>
      </c>
    </row>
    <row r="118" spans="1:5" x14ac:dyDescent="0.25">
      <c r="A118" s="2" t="s">
        <v>1403</v>
      </c>
      <c r="B118" s="2" t="s">
        <v>2303</v>
      </c>
      <c r="D118" s="2" t="s">
        <v>2303</v>
      </c>
      <c r="E118" s="2" t="s">
        <v>1403</v>
      </c>
    </row>
    <row r="119" spans="1:5" x14ac:dyDescent="0.25">
      <c r="A119" s="2" t="s">
        <v>632</v>
      </c>
      <c r="B119" s="2" t="s">
        <v>2531</v>
      </c>
      <c r="D119" s="2" t="s">
        <v>2531</v>
      </c>
      <c r="E119" s="2" t="s">
        <v>632</v>
      </c>
    </row>
    <row r="120" spans="1:5" x14ac:dyDescent="0.25">
      <c r="A120" s="2" t="s">
        <v>633</v>
      </c>
      <c r="B120" s="2" t="s">
        <v>2532</v>
      </c>
      <c r="D120" s="2" t="s">
        <v>2532</v>
      </c>
      <c r="E120" s="2" t="s">
        <v>633</v>
      </c>
    </row>
    <row r="121" spans="1:5" x14ac:dyDescent="0.25">
      <c r="A121" s="2" t="s">
        <v>634</v>
      </c>
      <c r="B121" s="2" t="s">
        <v>2533</v>
      </c>
      <c r="D121" s="2" t="s">
        <v>2533</v>
      </c>
      <c r="E121" s="2" t="s">
        <v>634</v>
      </c>
    </row>
    <row r="122" spans="1:5" x14ac:dyDescent="0.25">
      <c r="A122" s="2" t="s">
        <v>635</v>
      </c>
      <c r="B122" s="2" t="s">
        <v>2534</v>
      </c>
      <c r="D122" s="2" t="s">
        <v>2534</v>
      </c>
      <c r="E122" s="2" t="s">
        <v>635</v>
      </c>
    </row>
    <row r="123" spans="1:5" x14ac:dyDescent="0.25">
      <c r="A123" s="2" t="s">
        <v>636</v>
      </c>
      <c r="B123" s="2" t="s">
        <v>2535</v>
      </c>
      <c r="D123" s="2" t="s">
        <v>2535</v>
      </c>
      <c r="E123" s="2" t="s">
        <v>636</v>
      </c>
    </row>
    <row r="124" spans="1:5" x14ac:dyDescent="0.25">
      <c r="A124" s="2" t="s">
        <v>637</v>
      </c>
      <c r="B124" s="2" t="s">
        <v>2536</v>
      </c>
      <c r="D124" s="2" t="s">
        <v>2536</v>
      </c>
      <c r="E124" s="2" t="s">
        <v>637</v>
      </c>
    </row>
    <row r="125" spans="1:5" x14ac:dyDescent="0.25">
      <c r="A125" s="2" t="s">
        <v>181</v>
      </c>
      <c r="B125" s="2" t="s">
        <v>1890</v>
      </c>
      <c r="D125" s="2" t="s">
        <v>1890</v>
      </c>
      <c r="E125" s="2" t="s">
        <v>181</v>
      </c>
    </row>
    <row r="126" spans="1:5" x14ac:dyDescent="0.25">
      <c r="A126" s="2" t="s">
        <v>251</v>
      </c>
      <c r="B126" s="2" t="s">
        <v>1957</v>
      </c>
      <c r="D126" s="2" t="s">
        <v>1957</v>
      </c>
      <c r="E126" s="2" t="s">
        <v>251</v>
      </c>
    </row>
    <row r="127" spans="1:5" x14ac:dyDescent="0.25">
      <c r="A127" s="2" t="s">
        <v>319</v>
      </c>
      <c r="B127" s="2" t="s">
        <v>2017</v>
      </c>
      <c r="D127" s="2" t="s">
        <v>2017</v>
      </c>
      <c r="E127" s="2" t="s">
        <v>319</v>
      </c>
    </row>
    <row r="128" spans="1:5" x14ac:dyDescent="0.25">
      <c r="A128" s="2" t="s">
        <v>386</v>
      </c>
      <c r="B128" s="2" t="s">
        <v>2076</v>
      </c>
      <c r="D128" s="2" t="s">
        <v>2076</v>
      </c>
      <c r="E128" s="2" t="s">
        <v>386</v>
      </c>
    </row>
    <row r="129" spans="1:5" x14ac:dyDescent="0.25">
      <c r="A129" s="2" t="s">
        <v>444</v>
      </c>
      <c r="B129" s="2" t="s">
        <v>2129</v>
      </c>
      <c r="D129" s="2" t="s">
        <v>2129</v>
      </c>
      <c r="E129" s="2" t="s">
        <v>444</v>
      </c>
    </row>
    <row r="130" spans="1:5" x14ac:dyDescent="0.25">
      <c r="A130" s="2" t="s">
        <v>490</v>
      </c>
      <c r="B130" s="2" t="s">
        <v>2172</v>
      </c>
      <c r="D130" s="2" t="s">
        <v>2172</v>
      </c>
      <c r="E130" s="2" t="s">
        <v>490</v>
      </c>
    </row>
    <row r="131" spans="1:5" x14ac:dyDescent="0.25">
      <c r="A131" s="2" t="s">
        <v>519</v>
      </c>
      <c r="B131" s="2" t="s">
        <v>2197</v>
      </c>
      <c r="D131" s="2" t="s">
        <v>2197</v>
      </c>
      <c r="E131" s="2" t="s">
        <v>519</v>
      </c>
    </row>
    <row r="132" spans="1:5" x14ac:dyDescent="0.25">
      <c r="A132" s="2" t="s">
        <v>542</v>
      </c>
      <c r="B132" s="2" t="s">
        <v>2218</v>
      </c>
      <c r="D132" s="2" t="s">
        <v>2218</v>
      </c>
      <c r="E132" s="2" t="s">
        <v>542</v>
      </c>
    </row>
    <row r="133" spans="1:5" x14ac:dyDescent="0.25">
      <c r="A133" s="2" t="s">
        <v>558</v>
      </c>
      <c r="B133" s="2" t="s">
        <v>2235</v>
      </c>
      <c r="D133" s="2" t="s">
        <v>2235</v>
      </c>
      <c r="E133" s="2" t="s">
        <v>558</v>
      </c>
    </row>
    <row r="134" spans="1:5" x14ac:dyDescent="0.25">
      <c r="A134" s="2" t="s">
        <v>568</v>
      </c>
      <c r="B134" s="2" t="s">
        <v>2243</v>
      </c>
      <c r="D134" s="2" t="s">
        <v>2243</v>
      </c>
      <c r="E134" s="2" t="s">
        <v>568</v>
      </c>
    </row>
    <row r="135" spans="1:5" x14ac:dyDescent="0.25">
      <c r="A135" s="2" t="s">
        <v>575</v>
      </c>
      <c r="B135" s="2" t="s">
        <v>2251</v>
      </c>
      <c r="D135" s="2" t="s">
        <v>2251</v>
      </c>
      <c r="E135" s="2" t="s">
        <v>575</v>
      </c>
    </row>
    <row r="136" spans="1:5" x14ac:dyDescent="0.25">
      <c r="A136" s="2" t="s">
        <v>582</v>
      </c>
      <c r="B136" s="2" t="s">
        <v>2258</v>
      </c>
      <c r="D136" s="2" t="s">
        <v>2258</v>
      </c>
      <c r="E136" s="2" t="s">
        <v>582</v>
      </c>
    </row>
    <row r="137" spans="1:5" x14ac:dyDescent="0.25">
      <c r="A137" s="2" t="s">
        <v>588</v>
      </c>
      <c r="B137" s="2" t="s">
        <v>2263</v>
      </c>
      <c r="D137" s="2" t="s">
        <v>2263</v>
      </c>
      <c r="E137" s="2" t="s">
        <v>588</v>
      </c>
    </row>
    <row r="138" spans="1:5" x14ac:dyDescent="0.25">
      <c r="A138" s="2" t="s">
        <v>593</v>
      </c>
      <c r="B138" s="2" t="s">
        <v>2267</v>
      </c>
      <c r="D138" s="2" t="s">
        <v>2267</v>
      </c>
      <c r="E138" s="2" t="s">
        <v>593</v>
      </c>
    </row>
    <row r="139" spans="1:5" x14ac:dyDescent="0.25">
      <c r="A139" s="2" t="s">
        <v>188</v>
      </c>
      <c r="B139" s="2" t="s">
        <v>1897</v>
      </c>
      <c r="D139" s="2" t="s">
        <v>1897</v>
      </c>
      <c r="E139" s="2" t="s">
        <v>188</v>
      </c>
    </row>
    <row r="140" spans="1:5" x14ac:dyDescent="0.25">
      <c r="A140" s="2" t="s">
        <v>258</v>
      </c>
      <c r="B140" s="2" t="s">
        <v>1964</v>
      </c>
      <c r="D140" s="2" t="s">
        <v>1964</v>
      </c>
      <c r="E140" s="2" t="s">
        <v>258</v>
      </c>
    </row>
    <row r="141" spans="1:5" x14ac:dyDescent="0.25">
      <c r="A141" s="2" t="s">
        <v>326</v>
      </c>
      <c r="B141" s="2" t="s">
        <v>2024</v>
      </c>
      <c r="D141" s="2" t="s">
        <v>2024</v>
      </c>
      <c r="E141" s="2" t="s">
        <v>326</v>
      </c>
    </row>
    <row r="142" spans="1:5" x14ac:dyDescent="0.25">
      <c r="A142" s="2" t="s">
        <v>392</v>
      </c>
      <c r="B142" s="2" t="s">
        <v>2537</v>
      </c>
      <c r="D142" s="2" t="s">
        <v>2537</v>
      </c>
      <c r="E142" s="2" t="s">
        <v>392</v>
      </c>
    </row>
    <row r="143" spans="1:5" x14ac:dyDescent="0.25">
      <c r="A143" s="2" t="s">
        <v>449</v>
      </c>
      <c r="B143" s="2" t="s">
        <v>2133</v>
      </c>
      <c r="D143" s="2" t="s">
        <v>2133</v>
      </c>
      <c r="E143" s="2" t="s">
        <v>449</v>
      </c>
    </row>
    <row r="144" spans="1:5" x14ac:dyDescent="0.25">
      <c r="A144" s="2" t="s">
        <v>493</v>
      </c>
      <c r="B144" s="2" t="s">
        <v>2174</v>
      </c>
      <c r="D144" s="2" t="s">
        <v>2174</v>
      </c>
      <c r="E144" s="2" t="s">
        <v>493</v>
      </c>
    </row>
    <row r="145" spans="1:5" x14ac:dyDescent="0.25">
      <c r="A145" s="2" t="s">
        <v>522</v>
      </c>
      <c r="B145" s="2" t="s">
        <v>2200</v>
      </c>
      <c r="D145" s="2" t="s">
        <v>2200</v>
      </c>
      <c r="E145" s="2" t="s">
        <v>522</v>
      </c>
    </row>
    <row r="146" spans="1:5" x14ac:dyDescent="0.25">
      <c r="A146" s="2" t="s">
        <v>545</v>
      </c>
      <c r="B146" s="2" t="s">
        <v>2221</v>
      </c>
      <c r="D146" s="2" t="s">
        <v>2221</v>
      </c>
      <c r="E146" s="2" t="s">
        <v>545</v>
      </c>
    </row>
    <row r="147" spans="1:5" x14ac:dyDescent="0.25">
      <c r="A147" s="2" t="s">
        <v>560</v>
      </c>
      <c r="B147" s="2" t="s">
        <v>2236</v>
      </c>
      <c r="D147" s="2" t="s">
        <v>2236</v>
      </c>
      <c r="E147" s="2" t="s">
        <v>560</v>
      </c>
    </row>
    <row r="148" spans="1:5" x14ac:dyDescent="0.25">
      <c r="A148" s="2" t="s">
        <v>570</v>
      </c>
      <c r="B148" s="2" t="s">
        <v>2246</v>
      </c>
      <c r="D148" s="2" t="s">
        <v>2246</v>
      </c>
      <c r="E148" s="2" t="s">
        <v>570</v>
      </c>
    </row>
    <row r="149" spans="1:5" x14ac:dyDescent="0.25">
      <c r="A149" s="2" t="s">
        <v>578</v>
      </c>
      <c r="B149" s="2" t="s">
        <v>2254</v>
      </c>
      <c r="D149" s="2" t="s">
        <v>2254</v>
      </c>
      <c r="E149" s="2" t="s">
        <v>578</v>
      </c>
    </row>
    <row r="150" spans="1:5" x14ac:dyDescent="0.25">
      <c r="A150" s="2" t="s">
        <v>584</v>
      </c>
      <c r="B150" s="2" t="s">
        <v>2260</v>
      </c>
      <c r="D150" s="2" t="s">
        <v>2260</v>
      </c>
      <c r="E150" s="2" t="s">
        <v>584</v>
      </c>
    </row>
    <row r="151" spans="1:5" x14ac:dyDescent="0.25">
      <c r="A151" s="2" t="s">
        <v>590</v>
      </c>
      <c r="B151" s="2" t="s">
        <v>2538</v>
      </c>
      <c r="D151" s="2" t="s">
        <v>2538</v>
      </c>
      <c r="E151" s="2" t="s">
        <v>590</v>
      </c>
    </row>
    <row r="152" spans="1:5" x14ac:dyDescent="0.25">
      <c r="A152" s="2" t="s">
        <v>1404</v>
      </c>
      <c r="B152" s="2" t="s">
        <v>2269</v>
      </c>
      <c r="D152" s="2" t="s">
        <v>2269</v>
      </c>
      <c r="E152" s="2" t="s">
        <v>1404</v>
      </c>
    </row>
    <row r="153" spans="1:5" x14ac:dyDescent="0.25">
      <c r="A153" s="2" t="s">
        <v>195</v>
      </c>
      <c r="B153" s="2" t="s">
        <v>1904</v>
      </c>
      <c r="D153" s="2" t="s">
        <v>1904</v>
      </c>
      <c r="E153" s="2" t="s">
        <v>195</v>
      </c>
    </row>
    <row r="154" spans="1:5" x14ac:dyDescent="0.25">
      <c r="A154" s="2" t="s">
        <v>265</v>
      </c>
      <c r="B154" s="2" t="s">
        <v>1971</v>
      </c>
      <c r="D154" s="2" t="s">
        <v>1971</v>
      </c>
      <c r="E154" s="2" t="s">
        <v>265</v>
      </c>
    </row>
    <row r="155" spans="1:5" x14ac:dyDescent="0.25">
      <c r="A155" s="2" t="s">
        <v>333</v>
      </c>
      <c r="B155" s="2" t="s">
        <v>2030</v>
      </c>
      <c r="D155" s="2" t="s">
        <v>2030</v>
      </c>
      <c r="E155" s="2" t="s">
        <v>333</v>
      </c>
    </row>
    <row r="156" spans="1:5" x14ac:dyDescent="0.25">
      <c r="A156" s="2" t="s">
        <v>399</v>
      </c>
      <c r="B156" s="2" t="s">
        <v>2087</v>
      </c>
      <c r="D156" s="2" t="s">
        <v>2087</v>
      </c>
      <c r="E156" s="2" t="s">
        <v>399</v>
      </c>
    </row>
    <row r="157" spans="1:5" x14ac:dyDescent="0.25">
      <c r="A157" s="2" t="s">
        <v>456</v>
      </c>
      <c r="B157" s="2" t="s">
        <v>2140</v>
      </c>
      <c r="D157" s="2" t="s">
        <v>2140</v>
      </c>
      <c r="E157" s="2" t="s">
        <v>456</v>
      </c>
    </row>
    <row r="158" spans="1:5" x14ac:dyDescent="0.25">
      <c r="A158" s="2" t="s">
        <v>526</v>
      </c>
      <c r="B158" s="2" t="s">
        <v>2203</v>
      </c>
      <c r="D158" s="2" t="s">
        <v>2203</v>
      </c>
      <c r="E158" s="2" t="s">
        <v>526</v>
      </c>
    </row>
    <row r="159" spans="1:5" x14ac:dyDescent="0.25">
      <c r="A159" s="2" t="s">
        <v>547</v>
      </c>
      <c r="B159" s="2" t="s">
        <v>2223</v>
      </c>
      <c r="D159" s="2" t="s">
        <v>2223</v>
      </c>
      <c r="E159" s="2" t="s">
        <v>547</v>
      </c>
    </row>
    <row r="160" spans="1:5" x14ac:dyDescent="0.25">
      <c r="A160" s="2" t="s">
        <v>202</v>
      </c>
      <c r="B160" s="2" t="s">
        <v>1911</v>
      </c>
      <c r="D160" s="2" t="s">
        <v>1911</v>
      </c>
      <c r="E160" s="2" t="s">
        <v>202</v>
      </c>
    </row>
    <row r="161" spans="1:5" x14ac:dyDescent="0.25">
      <c r="A161" s="2" t="s">
        <v>272</v>
      </c>
      <c r="B161" s="2" t="s">
        <v>1978</v>
      </c>
      <c r="D161" s="2" t="s">
        <v>1978</v>
      </c>
      <c r="E161" s="2" t="s">
        <v>272</v>
      </c>
    </row>
    <row r="162" spans="1:5" x14ac:dyDescent="0.25">
      <c r="A162" s="2" t="s">
        <v>340</v>
      </c>
      <c r="B162" s="2" t="s">
        <v>2037</v>
      </c>
      <c r="D162" s="2" t="s">
        <v>2037</v>
      </c>
      <c r="E162" s="2" t="s">
        <v>340</v>
      </c>
    </row>
    <row r="163" spans="1:5" x14ac:dyDescent="0.25">
      <c r="A163" s="2" t="s">
        <v>406</v>
      </c>
      <c r="B163" s="2" t="s">
        <v>2094</v>
      </c>
      <c r="D163" s="2" t="s">
        <v>2094</v>
      </c>
      <c r="E163" s="2" t="s">
        <v>406</v>
      </c>
    </row>
    <row r="164" spans="1:5" x14ac:dyDescent="0.25">
      <c r="A164" s="2" t="s">
        <v>209</v>
      </c>
      <c r="B164" s="2" t="s">
        <v>1918</v>
      </c>
      <c r="D164" s="2" t="s">
        <v>1918</v>
      </c>
      <c r="E164" s="2" t="s">
        <v>209</v>
      </c>
    </row>
    <row r="165" spans="1:5" x14ac:dyDescent="0.25">
      <c r="A165" s="2" t="s">
        <v>279</v>
      </c>
      <c r="B165" s="2" t="s">
        <v>1983</v>
      </c>
      <c r="D165" s="2" t="s">
        <v>1983</v>
      </c>
      <c r="E165" s="2" t="s">
        <v>279</v>
      </c>
    </row>
    <row r="166" spans="1:5" x14ac:dyDescent="0.25">
      <c r="A166" s="2" t="s">
        <v>347</v>
      </c>
      <c r="B166" s="2" t="s">
        <v>2044</v>
      </c>
      <c r="D166" s="2" t="s">
        <v>2044</v>
      </c>
      <c r="E166" s="2" t="s">
        <v>347</v>
      </c>
    </row>
    <row r="167" spans="1:5" x14ac:dyDescent="0.25">
      <c r="A167" s="2" t="s">
        <v>410</v>
      </c>
      <c r="B167" s="2" t="s">
        <v>2098</v>
      </c>
      <c r="D167" s="2" t="s">
        <v>2098</v>
      </c>
      <c r="E167" s="2" t="s">
        <v>410</v>
      </c>
    </row>
    <row r="168" spans="1:5" x14ac:dyDescent="0.25">
      <c r="A168" s="2" t="s">
        <v>464</v>
      </c>
      <c r="B168" s="2" t="s">
        <v>2147</v>
      </c>
      <c r="D168" s="2" t="s">
        <v>2147</v>
      </c>
      <c r="E168" s="2" t="s">
        <v>464</v>
      </c>
    </row>
    <row r="169" spans="1:5" x14ac:dyDescent="0.25">
      <c r="A169" s="2" t="s">
        <v>505</v>
      </c>
      <c r="B169" s="2" t="s">
        <v>2184</v>
      </c>
      <c r="D169" s="2" t="s">
        <v>2184</v>
      </c>
      <c r="E169" s="2" t="s">
        <v>505</v>
      </c>
    </row>
    <row r="170" spans="1:5" x14ac:dyDescent="0.25">
      <c r="A170" s="2" t="s">
        <v>532</v>
      </c>
      <c r="B170" s="2" t="s">
        <v>2210</v>
      </c>
      <c r="D170" s="2" t="s">
        <v>2210</v>
      </c>
      <c r="E170" s="2" t="s">
        <v>532</v>
      </c>
    </row>
    <row r="171" spans="1:5" x14ac:dyDescent="0.25">
      <c r="A171" s="2" t="s">
        <v>553</v>
      </c>
      <c r="B171" s="2" t="s">
        <v>2229</v>
      </c>
      <c r="D171" s="2" t="s">
        <v>2229</v>
      </c>
      <c r="E171" s="2" t="s">
        <v>553</v>
      </c>
    </row>
    <row r="172" spans="1:5" x14ac:dyDescent="0.25">
      <c r="A172" s="2" t="s">
        <v>216</v>
      </c>
      <c r="B172" s="2" t="s">
        <v>1925</v>
      </c>
      <c r="D172" s="2" t="s">
        <v>1925</v>
      </c>
      <c r="E172" s="2" t="s">
        <v>216</v>
      </c>
    </row>
    <row r="173" spans="1:5" x14ac:dyDescent="0.25">
      <c r="A173" s="2" t="s">
        <v>286</v>
      </c>
      <c r="B173" s="2" t="s">
        <v>1990</v>
      </c>
      <c r="D173" s="2" t="s">
        <v>1990</v>
      </c>
      <c r="E173" s="2" t="s">
        <v>286</v>
      </c>
    </row>
    <row r="174" spans="1:5" x14ac:dyDescent="0.25">
      <c r="A174" s="2" t="s">
        <v>354</v>
      </c>
      <c r="B174" s="2" t="s">
        <v>2051</v>
      </c>
      <c r="D174" s="2" t="s">
        <v>2051</v>
      </c>
      <c r="E174" s="2" t="s">
        <v>354</v>
      </c>
    </row>
    <row r="175" spans="1:5" x14ac:dyDescent="0.25">
      <c r="A175" s="2" t="s">
        <v>416</v>
      </c>
      <c r="B175" s="2" t="s">
        <v>2103</v>
      </c>
      <c r="D175" s="2" t="s">
        <v>2103</v>
      </c>
      <c r="E175" s="2" t="s">
        <v>416</v>
      </c>
    </row>
    <row r="176" spans="1:5" x14ac:dyDescent="0.25">
      <c r="A176" s="2" t="s">
        <v>469</v>
      </c>
      <c r="B176" s="2" t="s">
        <v>2152</v>
      </c>
      <c r="D176" s="2" t="s">
        <v>2152</v>
      </c>
      <c r="E176" s="2" t="s">
        <v>469</v>
      </c>
    </row>
    <row r="177" spans="1:5" x14ac:dyDescent="0.25">
      <c r="A177" s="2" t="s">
        <v>509</v>
      </c>
      <c r="B177" s="2" t="s">
        <v>2188</v>
      </c>
      <c r="D177" s="2" t="s">
        <v>2188</v>
      </c>
      <c r="E177" s="2" t="s">
        <v>509</v>
      </c>
    </row>
    <row r="178" spans="1:5" x14ac:dyDescent="0.25">
      <c r="A178" s="2" t="s">
        <v>535</v>
      </c>
      <c r="B178" s="2" t="s">
        <v>2539</v>
      </c>
      <c r="D178" s="2" t="s">
        <v>2539</v>
      </c>
      <c r="E178" s="2" t="s">
        <v>535</v>
      </c>
    </row>
    <row r="179" spans="1:5" x14ac:dyDescent="0.25">
      <c r="A179" s="2" t="s">
        <v>555</v>
      </c>
      <c r="B179" s="2" t="s">
        <v>2231</v>
      </c>
      <c r="D179" s="2" t="s">
        <v>2231</v>
      </c>
      <c r="E179" s="2" t="s">
        <v>555</v>
      </c>
    </row>
    <row r="180" spans="1:5" x14ac:dyDescent="0.25">
      <c r="A180" s="2" t="s">
        <v>223</v>
      </c>
      <c r="B180" s="2" t="s">
        <v>1931</v>
      </c>
      <c r="D180" s="2" t="s">
        <v>1931</v>
      </c>
      <c r="E180" s="2" t="s">
        <v>223</v>
      </c>
    </row>
    <row r="181" spans="1:5" x14ac:dyDescent="0.25">
      <c r="A181" s="2" t="s">
        <v>293</v>
      </c>
      <c r="B181" s="2" t="s">
        <v>1996</v>
      </c>
      <c r="D181" s="2" t="s">
        <v>1996</v>
      </c>
      <c r="E181" s="2" t="s">
        <v>293</v>
      </c>
    </row>
    <row r="182" spans="1:5" x14ac:dyDescent="0.25">
      <c r="A182" s="2" t="s">
        <v>361</v>
      </c>
      <c r="B182" s="2" t="s">
        <v>2057</v>
      </c>
      <c r="D182" s="2" t="s">
        <v>2057</v>
      </c>
      <c r="E182" s="2" t="s">
        <v>361</v>
      </c>
    </row>
    <row r="183" spans="1:5" x14ac:dyDescent="0.25">
      <c r="A183" s="2" t="s">
        <v>421</v>
      </c>
      <c r="B183" s="2" t="s">
        <v>2107</v>
      </c>
      <c r="D183" s="2" t="s">
        <v>2107</v>
      </c>
      <c r="E183" s="2" t="s">
        <v>421</v>
      </c>
    </row>
    <row r="184" spans="1:5" x14ac:dyDescent="0.25">
      <c r="A184" s="2" t="s">
        <v>473</v>
      </c>
      <c r="B184" s="2" t="s">
        <v>2156</v>
      </c>
      <c r="D184" s="2" t="s">
        <v>2156</v>
      </c>
      <c r="E184" s="2" t="s">
        <v>473</v>
      </c>
    </row>
    <row r="185" spans="1:5" x14ac:dyDescent="0.25">
      <c r="A185" s="2" t="s">
        <v>511</v>
      </c>
      <c r="B185" s="2" t="s">
        <v>2190</v>
      </c>
      <c r="D185" s="2" t="s">
        <v>2190</v>
      </c>
      <c r="E185" s="2" t="s">
        <v>511</v>
      </c>
    </row>
    <row r="186" spans="1:5" x14ac:dyDescent="0.25">
      <c r="A186" s="2" t="s">
        <v>536</v>
      </c>
      <c r="B186" s="2" t="s">
        <v>2540</v>
      </c>
      <c r="D186" s="2" t="s">
        <v>2540</v>
      </c>
      <c r="E186" s="2" t="s">
        <v>536</v>
      </c>
    </row>
    <row r="187" spans="1:5" x14ac:dyDescent="0.25">
      <c r="A187" s="2" t="s">
        <v>229</v>
      </c>
      <c r="B187" s="2" t="s">
        <v>1936</v>
      </c>
      <c r="D187" s="2" t="s">
        <v>1936</v>
      </c>
      <c r="E187" s="2" t="s">
        <v>229</v>
      </c>
    </row>
    <row r="188" spans="1:5" x14ac:dyDescent="0.25">
      <c r="A188" s="2" t="s">
        <v>298</v>
      </c>
      <c r="B188" s="2" t="s">
        <v>1999</v>
      </c>
      <c r="D188" s="2" t="s">
        <v>1999</v>
      </c>
      <c r="E188" s="2" t="s">
        <v>298</v>
      </c>
    </row>
    <row r="189" spans="1:5" x14ac:dyDescent="0.25">
      <c r="A189" s="2" t="s">
        <v>367</v>
      </c>
      <c r="B189" s="2" t="s">
        <v>2063</v>
      </c>
      <c r="D189" s="2" t="s">
        <v>2063</v>
      </c>
      <c r="E189" s="2" t="s">
        <v>367</v>
      </c>
    </row>
    <row r="190" spans="1:5" x14ac:dyDescent="0.25">
      <c r="A190" s="2" t="s">
        <v>426</v>
      </c>
      <c r="B190" s="2" t="s">
        <v>2112</v>
      </c>
      <c r="D190" s="2" t="s">
        <v>2112</v>
      </c>
      <c r="E190" s="2" t="s">
        <v>426</v>
      </c>
    </row>
    <row r="191" spans="1:5" x14ac:dyDescent="0.25">
      <c r="A191" s="2" t="s">
        <v>476</v>
      </c>
      <c r="B191" s="2" t="s">
        <v>2541</v>
      </c>
      <c r="D191" s="2" t="s">
        <v>2541</v>
      </c>
      <c r="E191" s="2" t="s">
        <v>476</v>
      </c>
    </row>
    <row r="192" spans="1:5" x14ac:dyDescent="0.25">
      <c r="A192" s="2" t="s">
        <v>235</v>
      </c>
      <c r="B192" s="2" t="s">
        <v>1941</v>
      </c>
      <c r="D192" s="2" t="s">
        <v>1941</v>
      </c>
      <c r="E192" s="2" t="s">
        <v>235</v>
      </c>
    </row>
    <row r="193" spans="1:5" x14ac:dyDescent="0.25">
      <c r="A193" s="2" t="s">
        <v>304</v>
      </c>
      <c r="B193" s="2" t="s">
        <v>2542</v>
      </c>
      <c r="D193" s="2" t="s">
        <v>2542</v>
      </c>
      <c r="E193" s="2" t="s">
        <v>304</v>
      </c>
    </row>
    <row r="194" spans="1:5" x14ac:dyDescent="0.25">
      <c r="A194" s="2" t="s">
        <v>373</v>
      </c>
      <c r="B194" s="2" t="s">
        <v>2543</v>
      </c>
      <c r="D194" s="2" t="s">
        <v>2543</v>
      </c>
      <c r="E194" s="2" t="s">
        <v>373</v>
      </c>
    </row>
    <row r="195" spans="1:5" x14ac:dyDescent="0.25">
      <c r="A195" s="2" t="s">
        <v>431</v>
      </c>
      <c r="B195" s="2" t="s">
        <v>2117</v>
      </c>
      <c r="D195" s="2" t="s">
        <v>2117</v>
      </c>
      <c r="E195" s="2" t="s">
        <v>431</v>
      </c>
    </row>
    <row r="196" spans="1:5" x14ac:dyDescent="0.25">
      <c r="A196" s="2" t="s">
        <v>480</v>
      </c>
      <c r="B196" s="2" t="s">
        <v>2544</v>
      </c>
      <c r="D196" s="2" t="s">
        <v>2544</v>
      </c>
      <c r="E196" s="2" t="s">
        <v>480</v>
      </c>
    </row>
    <row r="197" spans="1:5" x14ac:dyDescent="0.25">
      <c r="A197" s="2" t="s">
        <v>240</v>
      </c>
      <c r="B197" s="2" t="s">
        <v>1946</v>
      </c>
      <c r="D197" s="2" t="s">
        <v>1946</v>
      </c>
      <c r="E197" s="2" t="s">
        <v>240</v>
      </c>
    </row>
    <row r="198" spans="1:5" x14ac:dyDescent="0.25">
      <c r="A198" s="2" t="s">
        <v>308</v>
      </c>
      <c r="B198" s="2" t="s">
        <v>2006</v>
      </c>
      <c r="D198" s="2" t="s">
        <v>2006</v>
      </c>
      <c r="E198" s="2" t="s">
        <v>308</v>
      </c>
    </row>
    <row r="199" spans="1:5" x14ac:dyDescent="0.25">
      <c r="A199" s="2" t="s">
        <v>376</v>
      </c>
      <c r="B199" s="2" t="s">
        <v>2070</v>
      </c>
      <c r="D199" s="2" t="s">
        <v>2070</v>
      </c>
      <c r="E199" s="2" t="s">
        <v>376</v>
      </c>
    </row>
    <row r="200" spans="1:5" x14ac:dyDescent="0.25">
      <c r="A200" s="2" t="s">
        <v>434</v>
      </c>
      <c r="B200" s="2" t="s">
        <v>2545</v>
      </c>
      <c r="D200" s="2" t="s">
        <v>2545</v>
      </c>
      <c r="E200" s="2" t="s">
        <v>434</v>
      </c>
    </row>
    <row r="201" spans="1:5" x14ac:dyDescent="0.25">
      <c r="A201" s="2" t="s">
        <v>483</v>
      </c>
      <c r="B201" s="2" t="s">
        <v>2164</v>
      </c>
      <c r="D201" s="2" t="s">
        <v>2164</v>
      </c>
      <c r="E201" s="2" t="s">
        <v>483</v>
      </c>
    </row>
    <row r="202" spans="1:5" x14ac:dyDescent="0.25">
      <c r="A202" s="2" t="s">
        <v>516</v>
      </c>
      <c r="B202" s="2" t="s">
        <v>2194</v>
      </c>
      <c r="D202" s="2" t="s">
        <v>2194</v>
      </c>
      <c r="E202" s="2" t="s">
        <v>516</v>
      </c>
    </row>
    <row r="203" spans="1:5" x14ac:dyDescent="0.25">
      <c r="A203" s="2" t="s">
        <v>539</v>
      </c>
      <c r="B203" s="2" t="s">
        <v>2546</v>
      </c>
      <c r="D203" s="2" t="s">
        <v>2546</v>
      </c>
      <c r="E203" s="2" t="s">
        <v>539</v>
      </c>
    </row>
    <row r="204" spans="1:5" x14ac:dyDescent="0.25">
      <c r="A204" s="2" t="s">
        <v>556</v>
      </c>
      <c r="B204" s="2" t="s">
        <v>2547</v>
      </c>
      <c r="D204" s="2" t="s">
        <v>2547</v>
      </c>
      <c r="E204" s="2" t="s">
        <v>556</v>
      </c>
    </row>
    <row r="205" spans="1:5" x14ac:dyDescent="0.25">
      <c r="A205" s="2" t="s">
        <v>566</v>
      </c>
      <c r="B205" s="2" t="s">
        <v>2548</v>
      </c>
      <c r="D205" s="2" t="s">
        <v>2548</v>
      </c>
      <c r="E205" s="2" t="s">
        <v>566</v>
      </c>
    </row>
    <row r="206" spans="1:5" x14ac:dyDescent="0.25">
      <c r="A206" s="2" t="s">
        <v>573</v>
      </c>
      <c r="B206" s="2" t="s">
        <v>2249</v>
      </c>
      <c r="D206" s="2" t="s">
        <v>2249</v>
      </c>
      <c r="E206" s="2" t="s">
        <v>573</v>
      </c>
    </row>
    <row r="207" spans="1:5" x14ac:dyDescent="0.25">
      <c r="A207" s="2" t="s">
        <v>581</v>
      </c>
      <c r="B207" s="2" t="s">
        <v>2257</v>
      </c>
      <c r="D207" s="2" t="s">
        <v>2257</v>
      </c>
      <c r="E207" s="2" t="s">
        <v>581</v>
      </c>
    </row>
    <row r="208" spans="1:5" x14ac:dyDescent="0.25">
      <c r="A208" s="2" t="s">
        <v>587</v>
      </c>
      <c r="B208" s="2" t="s">
        <v>2262</v>
      </c>
      <c r="D208" s="2" t="s">
        <v>2262</v>
      </c>
      <c r="E208" s="2" t="s">
        <v>587</v>
      </c>
    </row>
    <row r="209" spans="1:5" x14ac:dyDescent="0.25">
      <c r="A209" s="2" t="s">
        <v>592</v>
      </c>
      <c r="B209" s="2" t="s">
        <v>2266</v>
      </c>
      <c r="D209" s="2" t="s">
        <v>2266</v>
      </c>
      <c r="E209" s="2" t="s">
        <v>592</v>
      </c>
    </row>
    <row r="210" spans="1:5" x14ac:dyDescent="0.25">
      <c r="A210" s="2" t="s">
        <v>245</v>
      </c>
      <c r="B210" s="2" t="s">
        <v>1951</v>
      </c>
      <c r="D210" s="2" t="s">
        <v>1951</v>
      </c>
      <c r="E210" s="2" t="s">
        <v>245</v>
      </c>
    </row>
    <row r="211" spans="1:5" x14ac:dyDescent="0.25">
      <c r="A211" s="2" t="s">
        <v>313</v>
      </c>
      <c r="B211" s="2" t="s">
        <v>2011</v>
      </c>
      <c r="D211" s="2" t="s">
        <v>2011</v>
      </c>
      <c r="E211" s="2" t="s">
        <v>313</v>
      </c>
    </row>
    <row r="212" spans="1:5" x14ac:dyDescent="0.25">
      <c r="A212" s="2" t="s">
        <v>381</v>
      </c>
      <c r="B212" s="2" t="s">
        <v>2549</v>
      </c>
      <c r="D212" s="2" t="s">
        <v>2549</v>
      </c>
      <c r="E212" s="2" t="s">
        <v>381</v>
      </c>
    </row>
    <row r="213" spans="1:5" x14ac:dyDescent="0.25">
      <c r="A213" s="2" t="s">
        <v>439</v>
      </c>
      <c r="B213" s="2" t="s">
        <v>2124</v>
      </c>
      <c r="D213" s="2" t="s">
        <v>2124</v>
      </c>
      <c r="E213" s="2" t="s">
        <v>439</v>
      </c>
    </row>
    <row r="214" spans="1:5" x14ac:dyDescent="0.25">
      <c r="A214" s="2" t="s">
        <v>486</v>
      </c>
      <c r="B214" s="2" t="s">
        <v>2167</v>
      </c>
      <c r="D214" s="2" t="s">
        <v>2167</v>
      </c>
      <c r="E214" s="2" t="s">
        <v>486</v>
      </c>
    </row>
    <row r="215" spans="1:5" x14ac:dyDescent="0.25">
      <c r="A215" s="2" t="s">
        <v>517</v>
      </c>
      <c r="B215" s="2" t="s">
        <v>2195</v>
      </c>
      <c r="D215" s="2" t="s">
        <v>2195</v>
      </c>
      <c r="E215" s="2" t="s">
        <v>517</v>
      </c>
    </row>
    <row r="216" spans="1:5" x14ac:dyDescent="0.25">
      <c r="A216" s="2" t="s">
        <v>540</v>
      </c>
      <c r="B216" s="2" t="s">
        <v>2216</v>
      </c>
      <c r="D216" s="2" t="s">
        <v>2216</v>
      </c>
      <c r="E216" s="2" t="s">
        <v>540</v>
      </c>
    </row>
    <row r="217" spans="1:5" x14ac:dyDescent="0.25">
      <c r="A217" s="2" t="s">
        <v>249</v>
      </c>
      <c r="B217" s="2" t="s">
        <v>1955</v>
      </c>
      <c r="D217" s="2" t="s">
        <v>1955</v>
      </c>
      <c r="E217" s="2" t="s">
        <v>249</v>
      </c>
    </row>
    <row r="218" spans="1:5" x14ac:dyDescent="0.25">
      <c r="A218" s="2" t="s">
        <v>317</v>
      </c>
      <c r="B218" s="2" t="s">
        <v>2015</v>
      </c>
      <c r="D218" s="2" t="s">
        <v>2015</v>
      </c>
      <c r="E218" s="2" t="s">
        <v>317</v>
      </c>
    </row>
    <row r="219" spans="1:5" x14ac:dyDescent="0.25">
      <c r="A219" s="2" t="s">
        <v>384</v>
      </c>
      <c r="B219" s="2" t="s">
        <v>2074</v>
      </c>
      <c r="D219" s="2" t="s">
        <v>2074</v>
      </c>
      <c r="E219" s="2" t="s">
        <v>384</v>
      </c>
    </row>
    <row r="220" spans="1:5" x14ac:dyDescent="0.25">
      <c r="A220" s="2" t="s">
        <v>442</v>
      </c>
      <c r="B220" s="2" t="s">
        <v>2127</v>
      </c>
      <c r="D220" s="2" t="s">
        <v>2127</v>
      </c>
      <c r="E220" s="2" t="s">
        <v>442</v>
      </c>
    </row>
    <row r="221" spans="1:5" x14ac:dyDescent="0.25">
      <c r="A221" s="2" t="s">
        <v>488</v>
      </c>
      <c r="B221" s="2" t="s">
        <v>2170</v>
      </c>
      <c r="D221" s="2" t="s">
        <v>2170</v>
      </c>
      <c r="E221" s="2" t="s">
        <v>488</v>
      </c>
    </row>
    <row r="222" spans="1:5" x14ac:dyDescent="0.25">
      <c r="A222" s="2" t="s">
        <v>638</v>
      </c>
      <c r="B222" s="2" t="s">
        <v>2304</v>
      </c>
      <c r="D222" s="2" t="s">
        <v>2304</v>
      </c>
      <c r="E222" s="2" t="s">
        <v>638</v>
      </c>
    </row>
    <row r="223" spans="1:5" x14ac:dyDescent="0.25">
      <c r="A223" s="2" t="s">
        <v>639</v>
      </c>
      <c r="B223" s="2" t="s">
        <v>2305</v>
      </c>
      <c r="D223" s="2" t="s">
        <v>2305</v>
      </c>
      <c r="E223" s="2" t="s">
        <v>639</v>
      </c>
    </row>
    <row r="224" spans="1:5" x14ac:dyDescent="0.25">
      <c r="A224" s="2" t="s">
        <v>640</v>
      </c>
      <c r="B224" s="2" t="s">
        <v>2550</v>
      </c>
      <c r="D224" s="2" t="s">
        <v>2550</v>
      </c>
      <c r="E224" s="2" t="s">
        <v>640</v>
      </c>
    </row>
    <row r="225" spans="1:5" x14ac:dyDescent="0.25">
      <c r="A225" s="2" t="s">
        <v>641</v>
      </c>
      <c r="B225" s="2" t="s">
        <v>2306</v>
      </c>
      <c r="D225" s="2" t="s">
        <v>2306</v>
      </c>
      <c r="E225" s="2" t="s">
        <v>641</v>
      </c>
    </row>
    <row r="226" spans="1:5" x14ac:dyDescent="0.25">
      <c r="A226" s="2" t="s">
        <v>642</v>
      </c>
      <c r="B226" s="2" t="s">
        <v>2307</v>
      </c>
      <c r="D226" s="2" t="s">
        <v>2307</v>
      </c>
      <c r="E226" s="2" t="s">
        <v>642</v>
      </c>
    </row>
    <row r="227" spans="1:5" x14ac:dyDescent="0.25">
      <c r="A227" s="2" t="s">
        <v>643</v>
      </c>
      <c r="B227" s="2" t="s">
        <v>2308</v>
      </c>
      <c r="D227" s="2" t="s">
        <v>2308</v>
      </c>
      <c r="E227" s="2" t="s">
        <v>643</v>
      </c>
    </row>
    <row r="228" spans="1:5" x14ac:dyDescent="0.25">
      <c r="A228" s="2" t="s">
        <v>644</v>
      </c>
      <c r="B228" s="2" t="s">
        <v>2309</v>
      </c>
      <c r="D228" s="2" t="s">
        <v>2309</v>
      </c>
      <c r="E228" s="2" t="s">
        <v>644</v>
      </c>
    </row>
    <row r="229" spans="1:5" x14ac:dyDescent="0.25">
      <c r="A229" s="2" t="s">
        <v>645</v>
      </c>
      <c r="B229" s="2" t="s">
        <v>2310</v>
      </c>
      <c r="D229" s="2" t="s">
        <v>2310</v>
      </c>
      <c r="E229" s="2" t="s">
        <v>645</v>
      </c>
    </row>
    <row r="230" spans="1:5" x14ac:dyDescent="0.25">
      <c r="A230" s="2" t="s">
        <v>646</v>
      </c>
      <c r="B230" s="2" t="s">
        <v>2311</v>
      </c>
      <c r="D230" s="2" t="s">
        <v>2311</v>
      </c>
      <c r="E230" s="2" t="s">
        <v>646</v>
      </c>
    </row>
    <row r="231" spans="1:5" x14ac:dyDescent="0.25">
      <c r="A231" s="2" t="s">
        <v>647</v>
      </c>
      <c r="B231" s="2" t="s">
        <v>2312</v>
      </c>
      <c r="D231" s="2" t="s">
        <v>2312</v>
      </c>
      <c r="E231" s="2" t="s">
        <v>647</v>
      </c>
    </row>
    <row r="232" spans="1:5" x14ac:dyDescent="0.25">
      <c r="A232" s="2" t="s">
        <v>648</v>
      </c>
      <c r="B232" s="2" t="s">
        <v>2313</v>
      </c>
      <c r="D232" s="2" t="s">
        <v>2313</v>
      </c>
      <c r="E232" s="2" t="s">
        <v>648</v>
      </c>
    </row>
    <row r="233" spans="1:5" x14ac:dyDescent="0.25">
      <c r="A233" s="2" t="s">
        <v>649</v>
      </c>
      <c r="B233" s="2" t="s">
        <v>2314</v>
      </c>
      <c r="D233" s="2" t="s">
        <v>2314</v>
      </c>
      <c r="E233" s="2" t="s">
        <v>649</v>
      </c>
    </row>
    <row r="234" spans="1:5" x14ac:dyDescent="0.25">
      <c r="A234" s="2" t="s">
        <v>650</v>
      </c>
      <c r="B234" s="2" t="s">
        <v>2315</v>
      </c>
      <c r="D234" s="2" t="s">
        <v>2315</v>
      </c>
      <c r="E234" s="2" t="s">
        <v>650</v>
      </c>
    </row>
    <row r="235" spans="1:5" x14ac:dyDescent="0.25">
      <c r="A235" s="2" t="s">
        <v>651</v>
      </c>
      <c r="B235" s="2" t="s">
        <v>2316</v>
      </c>
      <c r="D235" s="2" t="s">
        <v>2316</v>
      </c>
      <c r="E235" s="2" t="s">
        <v>651</v>
      </c>
    </row>
    <row r="236" spans="1:5" x14ac:dyDescent="0.25">
      <c r="A236" s="2" t="s">
        <v>652</v>
      </c>
      <c r="B236" s="2" t="s">
        <v>2317</v>
      </c>
      <c r="D236" s="2" t="s">
        <v>2317</v>
      </c>
      <c r="E236" s="2" t="s">
        <v>652</v>
      </c>
    </row>
    <row r="237" spans="1:5" x14ac:dyDescent="0.25">
      <c r="A237" s="2" t="s">
        <v>653</v>
      </c>
      <c r="B237" s="2" t="s">
        <v>2318</v>
      </c>
      <c r="D237" s="2" t="s">
        <v>2318</v>
      </c>
      <c r="E237" s="2" t="s">
        <v>653</v>
      </c>
    </row>
    <row r="238" spans="1:5" x14ac:dyDescent="0.25">
      <c r="A238" s="2" t="s">
        <v>1511</v>
      </c>
      <c r="B238" s="2" t="s">
        <v>2319</v>
      </c>
      <c r="D238" s="2" t="s">
        <v>2319</v>
      </c>
      <c r="E238" s="2" t="s">
        <v>1511</v>
      </c>
    </row>
    <row r="239" spans="1:5" x14ac:dyDescent="0.25">
      <c r="A239" s="2" t="s">
        <v>1831</v>
      </c>
      <c r="B239" s="2" t="s">
        <v>2320</v>
      </c>
      <c r="D239" s="2" t="s">
        <v>2320</v>
      </c>
      <c r="E239" s="2" t="s">
        <v>1831</v>
      </c>
    </row>
    <row r="240" spans="1:5" x14ac:dyDescent="0.25">
      <c r="A240" s="2" t="s">
        <v>1832</v>
      </c>
      <c r="B240" s="2" t="s">
        <v>2321</v>
      </c>
      <c r="D240" s="2" t="s">
        <v>2321</v>
      </c>
      <c r="E240" s="2" t="s">
        <v>1832</v>
      </c>
    </row>
    <row r="241" spans="1:5" x14ac:dyDescent="0.25">
      <c r="A241" s="2" t="s">
        <v>182</v>
      </c>
      <c r="B241" s="2" t="s">
        <v>1891</v>
      </c>
      <c r="D241" s="2" t="s">
        <v>1891</v>
      </c>
      <c r="E241" s="2" t="s">
        <v>182</v>
      </c>
    </row>
    <row r="242" spans="1:5" x14ac:dyDescent="0.25">
      <c r="A242" s="2" t="s">
        <v>252</v>
      </c>
      <c r="B242" s="2" t="s">
        <v>1958</v>
      </c>
      <c r="D242" s="2" t="s">
        <v>1958</v>
      </c>
      <c r="E242" s="2" t="s">
        <v>252</v>
      </c>
    </row>
    <row r="243" spans="1:5" x14ac:dyDescent="0.25">
      <c r="A243" s="2" t="s">
        <v>320</v>
      </c>
      <c r="B243" s="2" t="s">
        <v>2018</v>
      </c>
      <c r="D243" s="2" t="s">
        <v>2018</v>
      </c>
      <c r="E243" s="2" t="s">
        <v>320</v>
      </c>
    </row>
    <row r="244" spans="1:5" x14ac:dyDescent="0.25">
      <c r="A244" s="2" t="s">
        <v>387</v>
      </c>
      <c r="B244" s="2" t="s">
        <v>2077</v>
      </c>
      <c r="D244" s="2" t="s">
        <v>2077</v>
      </c>
      <c r="E244" s="2" t="s">
        <v>387</v>
      </c>
    </row>
    <row r="245" spans="1:5" x14ac:dyDescent="0.25">
      <c r="A245" s="2" t="s">
        <v>445</v>
      </c>
      <c r="B245" s="2" t="s">
        <v>2551</v>
      </c>
      <c r="D245" s="2" t="s">
        <v>2551</v>
      </c>
      <c r="E245" s="2" t="s">
        <v>445</v>
      </c>
    </row>
    <row r="246" spans="1:5" x14ac:dyDescent="0.25">
      <c r="A246" s="2" t="s">
        <v>491</v>
      </c>
      <c r="B246" s="2" t="s">
        <v>2552</v>
      </c>
      <c r="D246" s="2" t="s">
        <v>2552</v>
      </c>
      <c r="E246" s="2" t="s">
        <v>491</v>
      </c>
    </row>
    <row r="247" spans="1:5" x14ac:dyDescent="0.25">
      <c r="A247" s="2" t="s">
        <v>520</v>
      </c>
      <c r="B247" s="2" t="s">
        <v>2198</v>
      </c>
      <c r="D247" s="2" t="s">
        <v>2198</v>
      </c>
      <c r="E247" s="2" t="s">
        <v>520</v>
      </c>
    </row>
    <row r="248" spans="1:5" x14ac:dyDescent="0.25">
      <c r="A248" s="2" t="s">
        <v>543</v>
      </c>
      <c r="B248" s="2" t="s">
        <v>2219</v>
      </c>
      <c r="D248" s="2" t="s">
        <v>2219</v>
      </c>
      <c r="E248" s="2" t="s">
        <v>543</v>
      </c>
    </row>
    <row r="249" spans="1:5" x14ac:dyDescent="0.25">
      <c r="A249" s="2" t="s">
        <v>559</v>
      </c>
      <c r="B249" s="2" t="s">
        <v>2553</v>
      </c>
      <c r="D249" s="2" t="s">
        <v>2553</v>
      </c>
      <c r="E249" s="2" t="s">
        <v>559</v>
      </c>
    </row>
    <row r="250" spans="1:5" x14ac:dyDescent="0.25">
      <c r="A250" s="2" t="s">
        <v>569</v>
      </c>
      <c r="B250" s="2" t="s">
        <v>2244</v>
      </c>
      <c r="D250" s="2" t="s">
        <v>2244</v>
      </c>
      <c r="E250" s="2" t="s">
        <v>569</v>
      </c>
    </row>
    <row r="251" spans="1:5" x14ac:dyDescent="0.25">
      <c r="A251" s="2" t="s">
        <v>576</v>
      </c>
      <c r="B251" s="2" t="s">
        <v>2252</v>
      </c>
      <c r="D251" s="2" t="s">
        <v>2252</v>
      </c>
      <c r="E251" s="2" t="s">
        <v>576</v>
      </c>
    </row>
    <row r="252" spans="1:5" x14ac:dyDescent="0.25">
      <c r="A252" s="2" t="s">
        <v>189</v>
      </c>
      <c r="B252" s="2" t="s">
        <v>1898</v>
      </c>
      <c r="D252" s="2" t="s">
        <v>1898</v>
      </c>
      <c r="E252" s="2" t="s">
        <v>189</v>
      </c>
    </row>
    <row r="253" spans="1:5" x14ac:dyDescent="0.25">
      <c r="A253" s="2" t="s">
        <v>259</v>
      </c>
      <c r="B253" s="2" t="s">
        <v>1965</v>
      </c>
      <c r="D253" s="2" t="s">
        <v>1965</v>
      </c>
      <c r="E253" s="2" t="s">
        <v>259</v>
      </c>
    </row>
    <row r="254" spans="1:5" x14ac:dyDescent="0.25">
      <c r="A254" s="2" t="s">
        <v>327</v>
      </c>
      <c r="B254" s="2" t="s">
        <v>2025</v>
      </c>
      <c r="D254" s="2" t="s">
        <v>2025</v>
      </c>
      <c r="E254" s="2" t="s">
        <v>327</v>
      </c>
    </row>
    <row r="255" spans="1:5" x14ac:dyDescent="0.25">
      <c r="A255" s="2" t="s">
        <v>393</v>
      </c>
      <c r="B255" s="2" t="s">
        <v>2082</v>
      </c>
      <c r="D255" s="2" t="s">
        <v>2082</v>
      </c>
      <c r="E255" s="2" t="s">
        <v>393</v>
      </c>
    </row>
    <row r="256" spans="1:5" x14ac:dyDescent="0.25">
      <c r="A256" s="2" t="s">
        <v>450</v>
      </c>
      <c r="B256" s="2" t="s">
        <v>2134</v>
      </c>
      <c r="D256" s="2" t="s">
        <v>2134</v>
      </c>
      <c r="E256" s="2" t="s">
        <v>450</v>
      </c>
    </row>
    <row r="257" spans="1:5" x14ac:dyDescent="0.25">
      <c r="A257" s="3" t="s">
        <v>2554</v>
      </c>
      <c r="B257" s="3" t="s">
        <v>2555</v>
      </c>
      <c r="D257" s="3" t="s">
        <v>2555</v>
      </c>
      <c r="E257" s="3" t="s">
        <v>2554</v>
      </c>
    </row>
    <row r="258" spans="1:5" x14ac:dyDescent="0.25">
      <c r="A258" s="2" t="s">
        <v>196</v>
      </c>
      <c r="B258" s="2" t="s">
        <v>1905</v>
      </c>
      <c r="D258" s="2" t="s">
        <v>1905</v>
      </c>
      <c r="E258" s="2" t="s">
        <v>196</v>
      </c>
    </row>
    <row r="259" spans="1:5" x14ac:dyDescent="0.25">
      <c r="A259" s="2" t="s">
        <v>266</v>
      </c>
      <c r="B259" s="2" t="s">
        <v>1972</v>
      </c>
      <c r="D259" s="2" t="s">
        <v>1972</v>
      </c>
      <c r="E259" s="2" t="s">
        <v>266</v>
      </c>
    </row>
    <row r="260" spans="1:5" x14ac:dyDescent="0.25">
      <c r="A260" s="2" t="s">
        <v>334</v>
      </c>
      <c r="B260" s="2" t="s">
        <v>2031</v>
      </c>
      <c r="D260" s="2" t="s">
        <v>2031</v>
      </c>
      <c r="E260" s="2" t="s">
        <v>334</v>
      </c>
    </row>
    <row r="261" spans="1:5" x14ac:dyDescent="0.25">
      <c r="A261" s="2" t="s">
        <v>400</v>
      </c>
      <c r="B261" s="2" t="s">
        <v>2088</v>
      </c>
      <c r="D261" s="2" t="s">
        <v>2088</v>
      </c>
      <c r="E261" s="2" t="s">
        <v>400</v>
      </c>
    </row>
    <row r="262" spans="1:5" x14ac:dyDescent="0.25">
      <c r="A262" s="2" t="s">
        <v>457</v>
      </c>
      <c r="B262" s="2" t="s">
        <v>2141</v>
      </c>
      <c r="D262" s="2" t="s">
        <v>2141</v>
      </c>
      <c r="E262" s="2" t="s">
        <v>457</v>
      </c>
    </row>
    <row r="263" spans="1:5" x14ac:dyDescent="0.25">
      <c r="A263" s="2" t="s">
        <v>498</v>
      </c>
      <c r="B263" s="2" t="s">
        <v>2556</v>
      </c>
      <c r="D263" s="2" t="s">
        <v>2556</v>
      </c>
      <c r="E263" s="2" t="s">
        <v>498</v>
      </c>
    </row>
    <row r="264" spans="1:5" x14ac:dyDescent="0.25">
      <c r="A264" s="2" t="s">
        <v>527</v>
      </c>
      <c r="B264" s="2" t="s">
        <v>2204</v>
      </c>
      <c r="D264" s="2" t="s">
        <v>2204</v>
      </c>
      <c r="E264" s="2" t="s">
        <v>527</v>
      </c>
    </row>
    <row r="265" spans="1:5" x14ac:dyDescent="0.25">
      <c r="A265" s="2" t="s">
        <v>548</v>
      </c>
      <c r="B265" s="2" t="s">
        <v>2224</v>
      </c>
      <c r="D265" s="2" t="s">
        <v>2224</v>
      </c>
      <c r="E265" s="2" t="s">
        <v>548</v>
      </c>
    </row>
    <row r="266" spans="1:5" x14ac:dyDescent="0.25">
      <c r="A266" s="2" t="s">
        <v>203</v>
      </c>
      <c r="B266" s="2" t="s">
        <v>1912</v>
      </c>
      <c r="D266" s="2" t="s">
        <v>1912</v>
      </c>
      <c r="E266" s="2" t="s">
        <v>203</v>
      </c>
    </row>
    <row r="267" spans="1:5" x14ac:dyDescent="0.25">
      <c r="A267" s="2" t="s">
        <v>273</v>
      </c>
      <c r="B267" s="2" t="s">
        <v>1979</v>
      </c>
      <c r="D267" s="2" t="s">
        <v>1979</v>
      </c>
      <c r="E267" s="2" t="s">
        <v>273</v>
      </c>
    </row>
    <row r="268" spans="1:5" x14ac:dyDescent="0.25">
      <c r="A268" s="2" t="s">
        <v>341</v>
      </c>
      <c r="B268" s="2" t="s">
        <v>2038</v>
      </c>
      <c r="D268" s="2" t="s">
        <v>2038</v>
      </c>
      <c r="E268" s="2" t="s">
        <v>341</v>
      </c>
    </row>
    <row r="269" spans="1:5" x14ac:dyDescent="0.25">
      <c r="A269" s="3" t="s">
        <v>2557</v>
      </c>
      <c r="B269" s="3" t="s">
        <v>2558</v>
      </c>
      <c r="D269" s="3" t="s">
        <v>2558</v>
      </c>
      <c r="E269" s="3" t="s">
        <v>2557</v>
      </c>
    </row>
    <row r="270" spans="1:5" x14ac:dyDescent="0.25">
      <c r="A270" s="2" t="s">
        <v>210</v>
      </c>
      <c r="B270" s="2" t="s">
        <v>1919</v>
      </c>
      <c r="D270" s="2" t="s">
        <v>1919</v>
      </c>
      <c r="E270" s="2" t="s">
        <v>210</v>
      </c>
    </row>
    <row r="271" spans="1:5" x14ac:dyDescent="0.25">
      <c r="A271" s="2" t="s">
        <v>280</v>
      </c>
      <c r="B271" s="2" t="s">
        <v>1984</v>
      </c>
      <c r="D271" s="2" t="s">
        <v>1984</v>
      </c>
      <c r="E271" s="2" t="s">
        <v>280</v>
      </c>
    </row>
    <row r="272" spans="1:5" x14ac:dyDescent="0.25">
      <c r="A272" s="2" t="s">
        <v>348</v>
      </c>
      <c r="B272" s="2" t="s">
        <v>2045</v>
      </c>
      <c r="D272" s="2" t="s">
        <v>2045</v>
      </c>
      <c r="E272" s="2" t="s">
        <v>348</v>
      </c>
    </row>
    <row r="273" spans="1:5" x14ac:dyDescent="0.25">
      <c r="A273" s="2" t="s">
        <v>411</v>
      </c>
      <c r="B273" s="2" t="s">
        <v>2099</v>
      </c>
      <c r="D273" s="2" t="s">
        <v>2099</v>
      </c>
      <c r="E273" s="2" t="s">
        <v>411</v>
      </c>
    </row>
    <row r="274" spans="1:5" x14ac:dyDescent="0.25">
      <c r="A274" s="2" t="s">
        <v>465</v>
      </c>
      <c r="B274" s="2" t="s">
        <v>2148</v>
      </c>
      <c r="D274" s="2" t="s">
        <v>2148</v>
      </c>
      <c r="E274" s="2" t="s">
        <v>465</v>
      </c>
    </row>
    <row r="275" spans="1:5" x14ac:dyDescent="0.25">
      <c r="A275" s="2" t="s">
        <v>506</v>
      </c>
      <c r="B275" s="2" t="s">
        <v>2185</v>
      </c>
      <c r="D275" s="2" t="s">
        <v>2185</v>
      </c>
      <c r="E275" s="2" t="s">
        <v>506</v>
      </c>
    </row>
    <row r="276" spans="1:5" x14ac:dyDescent="0.25">
      <c r="A276" s="2" t="s">
        <v>533</v>
      </c>
      <c r="B276" s="2" t="s">
        <v>2211</v>
      </c>
      <c r="D276" s="2" t="s">
        <v>2211</v>
      </c>
      <c r="E276" s="2" t="s">
        <v>533</v>
      </c>
    </row>
    <row r="277" spans="1:5" x14ac:dyDescent="0.25">
      <c r="A277" s="2" t="s">
        <v>554</v>
      </c>
      <c r="B277" s="2" t="s">
        <v>2230</v>
      </c>
      <c r="D277" s="2" t="s">
        <v>2230</v>
      </c>
      <c r="E277" s="2" t="s">
        <v>554</v>
      </c>
    </row>
    <row r="278" spans="1:5" x14ac:dyDescent="0.25">
      <c r="A278" s="2" t="s">
        <v>565</v>
      </c>
      <c r="B278" s="2" t="s">
        <v>2241</v>
      </c>
      <c r="D278" s="2" t="s">
        <v>2241</v>
      </c>
      <c r="E278" s="2" t="s">
        <v>565</v>
      </c>
    </row>
    <row r="279" spans="1:5" x14ac:dyDescent="0.25">
      <c r="A279" s="2" t="s">
        <v>572</v>
      </c>
      <c r="B279" s="2" t="s">
        <v>2248</v>
      </c>
      <c r="D279" s="2" t="s">
        <v>2248</v>
      </c>
      <c r="E279" s="2" t="s">
        <v>572</v>
      </c>
    </row>
    <row r="280" spans="1:5" x14ac:dyDescent="0.25">
      <c r="A280" s="2" t="s">
        <v>580</v>
      </c>
      <c r="B280" s="2" t="s">
        <v>2256</v>
      </c>
      <c r="D280" s="2" t="s">
        <v>2256</v>
      </c>
      <c r="E280" s="2" t="s">
        <v>580</v>
      </c>
    </row>
    <row r="281" spans="1:5" x14ac:dyDescent="0.25">
      <c r="A281" s="2" t="s">
        <v>586</v>
      </c>
      <c r="B281" s="2" t="s">
        <v>2559</v>
      </c>
      <c r="D281" s="2" t="s">
        <v>2559</v>
      </c>
      <c r="E281" s="2" t="s">
        <v>586</v>
      </c>
    </row>
    <row r="282" spans="1:5" x14ac:dyDescent="0.25">
      <c r="A282" s="2" t="s">
        <v>217</v>
      </c>
      <c r="B282" s="2" t="s">
        <v>1926</v>
      </c>
      <c r="D282" s="2" t="s">
        <v>1926</v>
      </c>
      <c r="E282" s="2" t="s">
        <v>217</v>
      </c>
    </row>
    <row r="283" spans="1:5" x14ac:dyDescent="0.25">
      <c r="A283" s="2" t="s">
        <v>287</v>
      </c>
      <c r="B283" s="2" t="s">
        <v>1991</v>
      </c>
      <c r="D283" s="2" t="s">
        <v>1991</v>
      </c>
      <c r="E283" s="2" t="s">
        <v>287</v>
      </c>
    </row>
    <row r="284" spans="1:5" x14ac:dyDescent="0.25">
      <c r="A284" s="2" t="s">
        <v>355</v>
      </c>
      <c r="B284" s="2" t="s">
        <v>2052</v>
      </c>
      <c r="D284" s="2" t="s">
        <v>2052</v>
      </c>
      <c r="E284" s="2" t="s">
        <v>355</v>
      </c>
    </row>
    <row r="285" spans="1:5" x14ac:dyDescent="0.25">
      <c r="A285" s="2" t="s">
        <v>224</v>
      </c>
      <c r="B285" s="2" t="s">
        <v>1932</v>
      </c>
      <c r="D285" s="2" t="s">
        <v>1932</v>
      </c>
      <c r="E285" s="2" t="s">
        <v>224</v>
      </c>
    </row>
    <row r="286" spans="1:5" x14ac:dyDescent="0.25">
      <c r="A286" s="2" t="s">
        <v>294</v>
      </c>
      <c r="B286" s="2" t="s">
        <v>1997</v>
      </c>
      <c r="D286" s="2" t="s">
        <v>1997</v>
      </c>
      <c r="E286" s="2" t="s">
        <v>294</v>
      </c>
    </row>
    <row r="287" spans="1:5" x14ac:dyDescent="0.25">
      <c r="A287" s="2" t="s">
        <v>362</v>
      </c>
      <c r="B287" s="2" t="s">
        <v>2058</v>
      </c>
      <c r="D287" s="2" t="s">
        <v>2058</v>
      </c>
      <c r="E287" s="2" t="s">
        <v>362</v>
      </c>
    </row>
    <row r="288" spans="1:5" x14ac:dyDescent="0.25">
      <c r="A288" s="2" t="s">
        <v>422</v>
      </c>
      <c r="B288" s="2" t="s">
        <v>2108</v>
      </c>
      <c r="D288" s="2" t="s">
        <v>2108</v>
      </c>
      <c r="E288" s="2" t="s">
        <v>422</v>
      </c>
    </row>
    <row r="289" spans="1:5" x14ac:dyDescent="0.25">
      <c r="A289" s="2" t="s">
        <v>474</v>
      </c>
      <c r="B289" s="2" t="s">
        <v>2157</v>
      </c>
      <c r="D289" s="2" t="s">
        <v>2157</v>
      </c>
      <c r="E289" s="2" t="s">
        <v>474</v>
      </c>
    </row>
    <row r="290" spans="1:5" x14ac:dyDescent="0.25">
      <c r="A290" s="2" t="s">
        <v>230</v>
      </c>
      <c r="B290" s="2" t="s">
        <v>2560</v>
      </c>
      <c r="D290" s="2" t="s">
        <v>2560</v>
      </c>
      <c r="E290" s="2" t="s">
        <v>230</v>
      </c>
    </row>
    <row r="291" spans="1:5" x14ac:dyDescent="0.25">
      <c r="A291" s="2" t="s">
        <v>299</v>
      </c>
      <c r="B291" s="2" t="s">
        <v>2000</v>
      </c>
      <c r="D291" s="2" t="s">
        <v>2000</v>
      </c>
      <c r="E291" s="2" t="s">
        <v>299</v>
      </c>
    </row>
    <row r="292" spans="1:5" x14ac:dyDescent="0.25">
      <c r="A292" s="2" t="s">
        <v>368</v>
      </c>
      <c r="B292" s="2" t="s">
        <v>2064</v>
      </c>
      <c r="D292" s="2" t="s">
        <v>2064</v>
      </c>
      <c r="E292" s="2" t="s">
        <v>368</v>
      </c>
    </row>
    <row r="293" spans="1:5" x14ac:dyDescent="0.25">
      <c r="A293" s="2" t="s">
        <v>427</v>
      </c>
      <c r="B293" s="2" t="s">
        <v>2113</v>
      </c>
      <c r="D293" s="2" t="s">
        <v>2113</v>
      </c>
      <c r="E293" s="2" t="s">
        <v>427</v>
      </c>
    </row>
    <row r="294" spans="1:5" x14ac:dyDescent="0.25">
      <c r="A294" s="2" t="s">
        <v>183</v>
      </c>
      <c r="B294" s="2" t="s">
        <v>1892</v>
      </c>
      <c r="D294" s="2" t="s">
        <v>1892</v>
      </c>
      <c r="E294" s="2" t="s">
        <v>183</v>
      </c>
    </row>
    <row r="295" spans="1:5" x14ac:dyDescent="0.25">
      <c r="A295" s="2" t="s">
        <v>253</v>
      </c>
      <c r="B295" s="2" t="s">
        <v>1959</v>
      </c>
      <c r="D295" s="2" t="s">
        <v>1959</v>
      </c>
      <c r="E295" s="2" t="s">
        <v>253</v>
      </c>
    </row>
    <row r="296" spans="1:5" x14ac:dyDescent="0.25">
      <c r="A296" s="2" t="s">
        <v>321</v>
      </c>
      <c r="B296" s="2" t="s">
        <v>2019</v>
      </c>
      <c r="D296" s="2" t="s">
        <v>2019</v>
      </c>
      <c r="E296" s="2" t="s">
        <v>321</v>
      </c>
    </row>
    <row r="297" spans="1:5" x14ac:dyDescent="0.25">
      <c r="A297" s="2" t="s">
        <v>388</v>
      </c>
      <c r="B297" s="2" t="s">
        <v>2078</v>
      </c>
      <c r="D297" s="2" t="s">
        <v>2078</v>
      </c>
      <c r="E297" s="2" t="s">
        <v>388</v>
      </c>
    </row>
    <row r="298" spans="1:5" x14ac:dyDescent="0.25">
      <c r="A298" s="2" t="s">
        <v>446</v>
      </c>
      <c r="B298" s="2" t="s">
        <v>2130</v>
      </c>
      <c r="D298" s="2" t="s">
        <v>2130</v>
      </c>
      <c r="E298" s="2" t="s">
        <v>446</v>
      </c>
    </row>
    <row r="299" spans="1:5" x14ac:dyDescent="0.25">
      <c r="A299" s="2" t="s">
        <v>190</v>
      </c>
      <c r="B299" s="2" t="s">
        <v>1899</v>
      </c>
      <c r="D299" s="2" t="s">
        <v>1899</v>
      </c>
      <c r="E299" s="2" t="s">
        <v>190</v>
      </c>
    </row>
    <row r="300" spans="1:5" x14ac:dyDescent="0.25">
      <c r="A300" s="2" t="s">
        <v>260</v>
      </c>
      <c r="B300" s="2" t="s">
        <v>1966</v>
      </c>
      <c r="D300" s="2" t="s">
        <v>1966</v>
      </c>
      <c r="E300" s="2" t="s">
        <v>260</v>
      </c>
    </row>
    <row r="301" spans="1:5" x14ac:dyDescent="0.25">
      <c r="A301" s="2" t="s">
        <v>328</v>
      </c>
      <c r="B301" s="2" t="s">
        <v>2026</v>
      </c>
      <c r="D301" s="2" t="s">
        <v>2026</v>
      </c>
      <c r="E301" s="2" t="s">
        <v>328</v>
      </c>
    </row>
    <row r="302" spans="1:5" x14ac:dyDescent="0.25">
      <c r="A302" s="2" t="s">
        <v>394</v>
      </c>
      <c r="B302" s="2" t="s">
        <v>2083</v>
      </c>
      <c r="D302" s="2" t="s">
        <v>2083</v>
      </c>
      <c r="E302" s="2" t="s">
        <v>394</v>
      </c>
    </row>
    <row r="303" spans="1:5" x14ac:dyDescent="0.25">
      <c r="A303" s="2" t="s">
        <v>451</v>
      </c>
      <c r="B303" s="2" t="s">
        <v>2135</v>
      </c>
      <c r="D303" s="2" t="s">
        <v>2135</v>
      </c>
      <c r="E303" s="2" t="s">
        <v>451</v>
      </c>
    </row>
    <row r="304" spans="1:5" x14ac:dyDescent="0.25">
      <c r="A304" s="2" t="s">
        <v>494</v>
      </c>
      <c r="B304" s="2" t="s">
        <v>2175</v>
      </c>
      <c r="D304" s="2" t="s">
        <v>2175</v>
      </c>
      <c r="E304" s="2" t="s">
        <v>494</v>
      </c>
    </row>
    <row r="305" spans="1:5" x14ac:dyDescent="0.25">
      <c r="A305" s="2" t="s">
        <v>197</v>
      </c>
      <c r="B305" s="2" t="s">
        <v>1906</v>
      </c>
      <c r="D305" s="2" t="s">
        <v>1906</v>
      </c>
      <c r="E305" s="2" t="s">
        <v>197</v>
      </c>
    </row>
    <row r="306" spans="1:5" x14ac:dyDescent="0.25">
      <c r="A306" s="2" t="s">
        <v>267</v>
      </c>
      <c r="B306" s="2" t="s">
        <v>1973</v>
      </c>
      <c r="D306" s="2" t="s">
        <v>1973</v>
      </c>
      <c r="E306" s="2" t="s">
        <v>267</v>
      </c>
    </row>
    <row r="307" spans="1:5" x14ac:dyDescent="0.25">
      <c r="A307" s="2" t="s">
        <v>335</v>
      </c>
      <c r="B307" s="2" t="s">
        <v>2032</v>
      </c>
      <c r="D307" s="2" t="s">
        <v>2032</v>
      </c>
      <c r="E307" s="2" t="s">
        <v>335</v>
      </c>
    </row>
    <row r="308" spans="1:5" x14ac:dyDescent="0.25">
      <c r="A308" s="2" t="s">
        <v>401</v>
      </c>
      <c r="B308" s="2" t="s">
        <v>2089</v>
      </c>
      <c r="D308" s="2" t="s">
        <v>2089</v>
      </c>
      <c r="E308" s="2" t="s">
        <v>401</v>
      </c>
    </row>
    <row r="309" spans="1:5" x14ac:dyDescent="0.25">
      <c r="A309" s="2" t="s">
        <v>458</v>
      </c>
      <c r="B309" s="2" t="s">
        <v>2142</v>
      </c>
      <c r="D309" s="2" t="s">
        <v>2142</v>
      </c>
      <c r="E309" s="2" t="s">
        <v>458</v>
      </c>
    </row>
    <row r="310" spans="1:5" x14ac:dyDescent="0.25">
      <c r="A310" s="2" t="s">
        <v>499</v>
      </c>
      <c r="B310" s="2" t="s">
        <v>2180</v>
      </c>
      <c r="D310" s="2" t="s">
        <v>2180</v>
      </c>
      <c r="E310" s="2" t="s">
        <v>499</v>
      </c>
    </row>
    <row r="311" spans="1:5" x14ac:dyDescent="0.25">
      <c r="A311" s="2" t="s">
        <v>528</v>
      </c>
      <c r="B311" s="2" t="s">
        <v>2205</v>
      </c>
      <c r="D311" s="2" t="s">
        <v>2205</v>
      </c>
      <c r="E311" s="2" t="s">
        <v>528</v>
      </c>
    </row>
    <row r="312" spans="1:5" x14ac:dyDescent="0.25">
      <c r="A312" s="2" t="s">
        <v>549</v>
      </c>
      <c r="B312" s="2" t="s">
        <v>2225</v>
      </c>
      <c r="D312" s="2" t="s">
        <v>2225</v>
      </c>
      <c r="E312" s="2" t="s">
        <v>549</v>
      </c>
    </row>
    <row r="313" spans="1:5" x14ac:dyDescent="0.25">
      <c r="A313" s="2" t="s">
        <v>204</v>
      </c>
      <c r="B313" s="2" t="s">
        <v>1913</v>
      </c>
      <c r="D313" s="2" t="s">
        <v>1913</v>
      </c>
      <c r="E313" s="2" t="s">
        <v>204</v>
      </c>
    </row>
    <row r="314" spans="1:5" x14ac:dyDescent="0.25">
      <c r="A314" s="2" t="s">
        <v>274</v>
      </c>
      <c r="B314" s="2" t="s">
        <v>1980</v>
      </c>
      <c r="D314" s="2" t="s">
        <v>1980</v>
      </c>
      <c r="E314" s="2" t="s">
        <v>274</v>
      </c>
    </row>
    <row r="315" spans="1:5" x14ac:dyDescent="0.25">
      <c r="A315" s="2" t="s">
        <v>342</v>
      </c>
      <c r="B315" s="2" t="s">
        <v>2039</v>
      </c>
      <c r="D315" s="2" t="s">
        <v>2039</v>
      </c>
      <c r="E315" s="2" t="s">
        <v>342</v>
      </c>
    </row>
    <row r="316" spans="1:5" x14ac:dyDescent="0.25">
      <c r="A316" s="2" t="s">
        <v>407</v>
      </c>
      <c r="B316" s="2" t="s">
        <v>2095</v>
      </c>
      <c r="D316" s="2" t="s">
        <v>2095</v>
      </c>
      <c r="E316" s="2" t="s">
        <v>407</v>
      </c>
    </row>
    <row r="317" spans="1:5" x14ac:dyDescent="0.25">
      <c r="A317" s="2" t="s">
        <v>463</v>
      </c>
      <c r="B317" s="2" t="s">
        <v>2146</v>
      </c>
      <c r="D317" s="2" t="s">
        <v>2146</v>
      </c>
      <c r="E317" s="2" t="s">
        <v>463</v>
      </c>
    </row>
    <row r="318" spans="1:5" x14ac:dyDescent="0.25">
      <c r="A318" s="2" t="s">
        <v>504</v>
      </c>
      <c r="B318" s="2" t="s">
        <v>2183</v>
      </c>
      <c r="D318" s="2" t="s">
        <v>2183</v>
      </c>
      <c r="E318" s="2" t="s">
        <v>504</v>
      </c>
    </row>
    <row r="319" spans="1:5" x14ac:dyDescent="0.25">
      <c r="A319" s="2" t="s">
        <v>211</v>
      </c>
      <c r="B319" s="2" t="s">
        <v>1920</v>
      </c>
      <c r="D319" s="2" t="s">
        <v>1920</v>
      </c>
      <c r="E319" s="2" t="s">
        <v>211</v>
      </c>
    </row>
    <row r="320" spans="1:5" x14ac:dyDescent="0.25">
      <c r="A320" s="2" t="s">
        <v>281</v>
      </c>
      <c r="B320" s="2" t="s">
        <v>1985</v>
      </c>
      <c r="D320" s="2" t="s">
        <v>1985</v>
      </c>
      <c r="E320" s="2" t="s">
        <v>281</v>
      </c>
    </row>
    <row r="321" spans="1:5" x14ac:dyDescent="0.25">
      <c r="A321" s="2" t="s">
        <v>349</v>
      </c>
      <c r="B321" s="2" t="s">
        <v>2046</v>
      </c>
      <c r="D321" s="2" t="s">
        <v>2046</v>
      </c>
      <c r="E321" s="2" t="s">
        <v>349</v>
      </c>
    </row>
    <row r="322" spans="1:5" x14ac:dyDescent="0.25">
      <c r="A322" s="2" t="s">
        <v>412</v>
      </c>
      <c r="B322" s="2" t="s">
        <v>2561</v>
      </c>
      <c r="D322" s="2" t="s">
        <v>2561</v>
      </c>
      <c r="E322" s="2" t="s">
        <v>412</v>
      </c>
    </row>
    <row r="323" spans="1:5" x14ac:dyDescent="0.25">
      <c r="A323" s="2" t="s">
        <v>466</v>
      </c>
      <c r="B323" s="2" t="s">
        <v>2149</v>
      </c>
      <c r="D323" s="2" t="s">
        <v>2149</v>
      </c>
      <c r="E323" s="2" t="s">
        <v>466</v>
      </c>
    </row>
    <row r="324" spans="1:5" x14ac:dyDescent="0.25">
      <c r="A324" s="2" t="s">
        <v>218</v>
      </c>
      <c r="B324" s="2" t="s">
        <v>1927</v>
      </c>
      <c r="D324" s="2" t="s">
        <v>1927</v>
      </c>
      <c r="E324" s="2" t="s">
        <v>218</v>
      </c>
    </row>
    <row r="325" spans="1:5" x14ac:dyDescent="0.25">
      <c r="A325" s="2" t="s">
        <v>288</v>
      </c>
      <c r="B325" s="2" t="s">
        <v>1992</v>
      </c>
      <c r="D325" s="2" t="s">
        <v>1992</v>
      </c>
      <c r="E325" s="2" t="s">
        <v>288</v>
      </c>
    </row>
    <row r="326" spans="1:5" x14ac:dyDescent="0.25">
      <c r="A326" s="2" t="s">
        <v>356</v>
      </c>
      <c r="B326" s="2" t="s">
        <v>2053</v>
      </c>
      <c r="D326" s="2" t="s">
        <v>2053</v>
      </c>
      <c r="E326" s="2" t="s">
        <v>356</v>
      </c>
    </row>
    <row r="327" spans="1:5" x14ac:dyDescent="0.25">
      <c r="A327" s="2" t="s">
        <v>417</v>
      </c>
      <c r="B327" s="2" t="s">
        <v>2104</v>
      </c>
      <c r="D327" s="2" t="s">
        <v>2104</v>
      </c>
      <c r="E327" s="2" t="s">
        <v>417</v>
      </c>
    </row>
    <row r="328" spans="1:5" x14ac:dyDescent="0.25">
      <c r="A328" s="2" t="s">
        <v>225</v>
      </c>
      <c r="B328" s="2" t="s">
        <v>1933</v>
      </c>
      <c r="D328" s="2" t="s">
        <v>1933</v>
      </c>
      <c r="E328" s="2" t="s">
        <v>225</v>
      </c>
    </row>
    <row r="329" spans="1:5" x14ac:dyDescent="0.25">
      <c r="A329" s="2" t="s">
        <v>295</v>
      </c>
      <c r="B329" s="2" t="s">
        <v>2562</v>
      </c>
      <c r="D329" s="2" t="s">
        <v>2562</v>
      </c>
      <c r="E329" s="2" t="s">
        <v>295</v>
      </c>
    </row>
    <row r="330" spans="1:5" x14ac:dyDescent="0.25">
      <c r="A330" s="2" t="s">
        <v>363</v>
      </c>
      <c r="B330" s="2" t="s">
        <v>2059</v>
      </c>
      <c r="D330" s="2" t="s">
        <v>2059</v>
      </c>
      <c r="E330" s="2" t="s">
        <v>363</v>
      </c>
    </row>
    <row r="331" spans="1:5" x14ac:dyDescent="0.25">
      <c r="A331" s="2" t="s">
        <v>231</v>
      </c>
      <c r="B331" s="2" t="s">
        <v>1937</v>
      </c>
      <c r="D331" s="2" t="s">
        <v>1937</v>
      </c>
      <c r="E331" s="2" t="s">
        <v>231</v>
      </c>
    </row>
    <row r="332" spans="1:5" x14ac:dyDescent="0.25">
      <c r="A332" s="2" t="s">
        <v>300</v>
      </c>
      <c r="B332" s="2" t="s">
        <v>2001</v>
      </c>
      <c r="D332" s="2" t="s">
        <v>2001</v>
      </c>
      <c r="E332" s="2" t="s">
        <v>300</v>
      </c>
    </row>
    <row r="333" spans="1:5" x14ac:dyDescent="0.25">
      <c r="A333" s="2" t="s">
        <v>369</v>
      </c>
      <c r="B333" s="2" t="s">
        <v>2065</v>
      </c>
      <c r="D333" s="2" t="s">
        <v>2065</v>
      </c>
      <c r="E333" s="2" t="s">
        <v>369</v>
      </c>
    </row>
    <row r="334" spans="1:5" x14ac:dyDescent="0.25">
      <c r="A334" s="2" t="s">
        <v>236</v>
      </c>
      <c r="B334" s="2" t="s">
        <v>1942</v>
      </c>
      <c r="D334" s="2" t="s">
        <v>1942</v>
      </c>
      <c r="E334" s="2" t="s">
        <v>236</v>
      </c>
    </row>
    <row r="335" spans="1:5" x14ac:dyDescent="0.25">
      <c r="A335" s="2" t="s">
        <v>305</v>
      </c>
      <c r="B335" s="2" t="s">
        <v>2563</v>
      </c>
      <c r="D335" s="2" t="s">
        <v>2563</v>
      </c>
      <c r="E335" s="2" t="s">
        <v>305</v>
      </c>
    </row>
    <row r="336" spans="1:5" x14ac:dyDescent="0.25">
      <c r="A336" s="2" t="s">
        <v>241</v>
      </c>
      <c r="B336" s="2" t="s">
        <v>1947</v>
      </c>
      <c r="D336" s="2" t="s">
        <v>1947</v>
      </c>
      <c r="E336" s="2" t="s">
        <v>241</v>
      </c>
    </row>
    <row r="337" spans="1:5" x14ac:dyDescent="0.25">
      <c r="A337" s="2" t="s">
        <v>309</v>
      </c>
      <c r="B337" s="2" t="s">
        <v>2007</v>
      </c>
      <c r="D337" s="2" t="s">
        <v>2007</v>
      </c>
      <c r="E337" s="2" t="s">
        <v>309</v>
      </c>
    </row>
    <row r="338" spans="1:5" x14ac:dyDescent="0.25">
      <c r="A338" s="2" t="s">
        <v>377</v>
      </c>
      <c r="B338" s="2" t="s">
        <v>2564</v>
      </c>
      <c r="D338" s="2" t="s">
        <v>2564</v>
      </c>
      <c r="E338" s="2" t="s">
        <v>377</v>
      </c>
    </row>
    <row r="339" spans="1:5" x14ac:dyDescent="0.25">
      <c r="A339" s="2" t="s">
        <v>435</v>
      </c>
      <c r="B339" s="2" t="s">
        <v>2120</v>
      </c>
      <c r="D339" s="2" t="s">
        <v>2120</v>
      </c>
      <c r="E339" s="2" t="s">
        <v>435</v>
      </c>
    </row>
    <row r="340" spans="1:5" x14ac:dyDescent="0.25">
      <c r="A340" s="2" t="s">
        <v>484</v>
      </c>
      <c r="B340" s="2" t="s">
        <v>2165</v>
      </c>
      <c r="D340" s="2" t="s">
        <v>2165</v>
      </c>
      <c r="E340" s="2" t="s">
        <v>484</v>
      </c>
    </row>
    <row r="341" spans="1:5" x14ac:dyDescent="0.25">
      <c r="A341" s="2" t="s">
        <v>184</v>
      </c>
      <c r="B341" s="2" t="s">
        <v>1893</v>
      </c>
      <c r="D341" s="2" t="s">
        <v>1893</v>
      </c>
      <c r="E341" s="2" t="s">
        <v>184</v>
      </c>
    </row>
    <row r="342" spans="1:5" x14ac:dyDescent="0.25">
      <c r="A342" s="2" t="s">
        <v>254</v>
      </c>
      <c r="B342" s="2" t="s">
        <v>1960</v>
      </c>
      <c r="D342" s="2" t="s">
        <v>1960</v>
      </c>
      <c r="E342" s="2" t="s">
        <v>254</v>
      </c>
    </row>
    <row r="343" spans="1:5" x14ac:dyDescent="0.25">
      <c r="A343" s="2" t="s">
        <v>322</v>
      </c>
      <c r="B343" s="2" t="s">
        <v>2020</v>
      </c>
      <c r="D343" s="2" t="s">
        <v>2020</v>
      </c>
      <c r="E343" s="2" t="s">
        <v>322</v>
      </c>
    </row>
    <row r="344" spans="1:5" x14ac:dyDescent="0.25">
      <c r="A344" s="2" t="s">
        <v>389</v>
      </c>
      <c r="B344" s="2" t="s">
        <v>2079</v>
      </c>
      <c r="D344" s="2" t="s">
        <v>2079</v>
      </c>
      <c r="E344" s="2" t="s">
        <v>389</v>
      </c>
    </row>
    <row r="345" spans="1:5" x14ac:dyDescent="0.25">
      <c r="A345" s="2" t="s">
        <v>447</v>
      </c>
      <c r="B345" s="2" t="s">
        <v>2131</v>
      </c>
      <c r="D345" s="2" t="s">
        <v>2131</v>
      </c>
      <c r="E345" s="2" t="s">
        <v>447</v>
      </c>
    </row>
    <row r="346" spans="1:5" x14ac:dyDescent="0.25">
      <c r="A346" s="2" t="s">
        <v>191</v>
      </c>
      <c r="B346" s="2" t="s">
        <v>1900</v>
      </c>
      <c r="D346" s="2" t="s">
        <v>1900</v>
      </c>
      <c r="E346" s="2" t="s">
        <v>191</v>
      </c>
    </row>
    <row r="347" spans="1:5" x14ac:dyDescent="0.25">
      <c r="A347" s="2" t="s">
        <v>261</v>
      </c>
      <c r="B347" s="2" t="s">
        <v>1967</v>
      </c>
      <c r="D347" s="2" t="s">
        <v>1967</v>
      </c>
      <c r="E347" s="2" t="s">
        <v>261</v>
      </c>
    </row>
    <row r="348" spans="1:5" x14ac:dyDescent="0.25">
      <c r="A348" s="2" t="s">
        <v>329</v>
      </c>
      <c r="B348" s="2" t="s">
        <v>2027</v>
      </c>
      <c r="D348" s="2" t="s">
        <v>2027</v>
      </c>
      <c r="E348" s="2" t="s">
        <v>329</v>
      </c>
    </row>
    <row r="349" spans="1:5" x14ac:dyDescent="0.25">
      <c r="A349" s="2" t="s">
        <v>395</v>
      </c>
      <c r="B349" s="2" t="s">
        <v>2565</v>
      </c>
      <c r="D349" s="2" t="s">
        <v>2565</v>
      </c>
      <c r="E349" s="2" t="s">
        <v>395</v>
      </c>
    </row>
    <row r="350" spans="1:5" x14ac:dyDescent="0.25">
      <c r="A350" s="2" t="s">
        <v>452</v>
      </c>
      <c r="B350" s="2" t="s">
        <v>2136</v>
      </c>
      <c r="D350" s="2" t="s">
        <v>2136</v>
      </c>
      <c r="E350" s="2" t="s">
        <v>452</v>
      </c>
    </row>
    <row r="351" spans="1:5" x14ac:dyDescent="0.25">
      <c r="A351" s="2" t="s">
        <v>495</v>
      </c>
      <c r="B351" s="2" t="s">
        <v>2176</v>
      </c>
      <c r="D351" s="2" t="s">
        <v>2176</v>
      </c>
      <c r="E351" s="2" t="s">
        <v>495</v>
      </c>
    </row>
    <row r="352" spans="1:5" x14ac:dyDescent="0.25">
      <c r="A352" s="2" t="s">
        <v>523</v>
      </c>
      <c r="B352" s="2" t="s">
        <v>2201</v>
      </c>
      <c r="D352" s="2" t="s">
        <v>2201</v>
      </c>
      <c r="E352" s="2" t="s">
        <v>523</v>
      </c>
    </row>
    <row r="353" spans="1:5" x14ac:dyDescent="0.25">
      <c r="A353" s="2" t="s">
        <v>198</v>
      </c>
      <c r="B353" s="2" t="s">
        <v>1907</v>
      </c>
      <c r="D353" s="2" t="s">
        <v>1907</v>
      </c>
      <c r="E353" s="2" t="s">
        <v>198</v>
      </c>
    </row>
    <row r="354" spans="1:5" x14ac:dyDescent="0.25">
      <c r="A354" s="2" t="s">
        <v>268</v>
      </c>
      <c r="B354" s="2" t="s">
        <v>1974</v>
      </c>
      <c r="D354" s="2" t="s">
        <v>1974</v>
      </c>
      <c r="E354" s="2" t="s">
        <v>268</v>
      </c>
    </row>
    <row r="355" spans="1:5" x14ac:dyDescent="0.25">
      <c r="A355" s="2" t="s">
        <v>336</v>
      </c>
      <c r="B355" s="2" t="s">
        <v>2033</v>
      </c>
      <c r="D355" s="2" t="s">
        <v>2033</v>
      </c>
      <c r="E355" s="2" t="s">
        <v>336</v>
      </c>
    </row>
    <row r="356" spans="1:5" x14ac:dyDescent="0.25">
      <c r="A356" s="2" t="s">
        <v>402</v>
      </c>
      <c r="B356" s="2" t="s">
        <v>2090</v>
      </c>
      <c r="D356" s="2" t="s">
        <v>2090</v>
      </c>
      <c r="E356" s="2" t="s">
        <v>402</v>
      </c>
    </row>
    <row r="357" spans="1:5" x14ac:dyDescent="0.25">
      <c r="A357" s="2" t="s">
        <v>459</v>
      </c>
      <c r="B357" s="2" t="s">
        <v>2143</v>
      </c>
      <c r="D357" s="2" t="s">
        <v>2143</v>
      </c>
      <c r="E357" s="2" t="s">
        <v>459</v>
      </c>
    </row>
    <row r="358" spans="1:5" x14ac:dyDescent="0.25">
      <c r="A358" s="2" t="s">
        <v>500</v>
      </c>
      <c r="B358" s="2" t="s">
        <v>2566</v>
      </c>
      <c r="D358" s="2" t="s">
        <v>2566</v>
      </c>
      <c r="E358" s="2" t="s">
        <v>500</v>
      </c>
    </row>
    <row r="359" spans="1:5" x14ac:dyDescent="0.25">
      <c r="A359" s="2" t="s">
        <v>529</v>
      </c>
      <c r="B359" s="2" t="s">
        <v>2206</v>
      </c>
      <c r="D359" s="2" t="s">
        <v>2206</v>
      </c>
      <c r="E359" s="2" t="s">
        <v>529</v>
      </c>
    </row>
    <row r="360" spans="1:5" x14ac:dyDescent="0.25">
      <c r="A360" s="2" t="s">
        <v>550</v>
      </c>
      <c r="B360" s="2" t="s">
        <v>2226</v>
      </c>
      <c r="D360" s="2" t="s">
        <v>2226</v>
      </c>
      <c r="E360" s="2" t="s">
        <v>550</v>
      </c>
    </row>
    <row r="361" spans="1:5" x14ac:dyDescent="0.25">
      <c r="A361" s="2" t="s">
        <v>562</v>
      </c>
      <c r="B361" s="2" t="s">
        <v>2238</v>
      </c>
      <c r="D361" s="2" t="s">
        <v>2238</v>
      </c>
      <c r="E361" s="2" t="s">
        <v>562</v>
      </c>
    </row>
    <row r="362" spans="1:5" x14ac:dyDescent="0.25">
      <c r="A362" s="2" t="s">
        <v>205</v>
      </c>
      <c r="B362" s="2" t="s">
        <v>1914</v>
      </c>
      <c r="D362" s="2" t="s">
        <v>1914</v>
      </c>
      <c r="E362" s="2" t="s">
        <v>205</v>
      </c>
    </row>
    <row r="363" spans="1:5" x14ac:dyDescent="0.25">
      <c r="A363" s="2" t="s">
        <v>275</v>
      </c>
      <c r="B363" s="2" t="s">
        <v>2567</v>
      </c>
      <c r="D363" s="2" t="s">
        <v>2567</v>
      </c>
      <c r="E363" s="2" t="s">
        <v>275</v>
      </c>
    </row>
    <row r="364" spans="1:5" x14ac:dyDescent="0.25">
      <c r="A364" s="2" t="s">
        <v>343</v>
      </c>
      <c r="B364" s="2" t="s">
        <v>2040</v>
      </c>
      <c r="D364" s="2" t="s">
        <v>2040</v>
      </c>
      <c r="E364" s="2" t="s">
        <v>343</v>
      </c>
    </row>
    <row r="365" spans="1:5" x14ac:dyDescent="0.25">
      <c r="A365" s="2" t="s">
        <v>408</v>
      </c>
      <c r="B365" s="2" t="s">
        <v>2096</v>
      </c>
      <c r="D365" s="2" t="s">
        <v>2096</v>
      </c>
      <c r="E365" s="2" t="s">
        <v>408</v>
      </c>
    </row>
    <row r="366" spans="1:5" x14ac:dyDescent="0.25">
      <c r="A366" s="2" t="s">
        <v>212</v>
      </c>
      <c r="B366" s="2" t="s">
        <v>1921</v>
      </c>
      <c r="D366" s="2" t="s">
        <v>1921</v>
      </c>
      <c r="E366" s="2" t="s">
        <v>212</v>
      </c>
    </row>
    <row r="367" spans="1:5" x14ac:dyDescent="0.25">
      <c r="A367" s="2" t="s">
        <v>282</v>
      </c>
      <c r="B367" s="2" t="s">
        <v>1986</v>
      </c>
      <c r="D367" s="2" t="s">
        <v>1986</v>
      </c>
      <c r="E367" s="2" t="s">
        <v>282</v>
      </c>
    </row>
    <row r="368" spans="1:5" x14ac:dyDescent="0.25">
      <c r="A368" s="2" t="s">
        <v>350</v>
      </c>
      <c r="B368" s="2" t="s">
        <v>2047</v>
      </c>
      <c r="D368" s="2" t="s">
        <v>2047</v>
      </c>
      <c r="E368" s="2" t="s">
        <v>350</v>
      </c>
    </row>
    <row r="369" spans="1:5" x14ac:dyDescent="0.25">
      <c r="A369" s="2" t="s">
        <v>413</v>
      </c>
      <c r="B369" s="2" t="s">
        <v>2100</v>
      </c>
      <c r="D369" s="2" t="s">
        <v>2100</v>
      </c>
      <c r="E369" s="2" t="s">
        <v>413</v>
      </c>
    </row>
    <row r="370" spans="1:5" x14ac:dyDescent="0.25">
      <c r="A370" s="2" t="s">
        <v>219</v>
      </c>
      <c r="B370" s="2" t="s">
        <v>1928</v>
      </c>
      <c r="D370" s="2" t="s">
        <v>1928</v>
      </c>
      <c r="E370" s="2" t="s">
        <v>219</v>
      </c>
    </row>
    <row r="371" spans="1:5" x14ac:dyDescent="0.25">
      <c r="A371" s="2" t="s">
        <v>289</v>
      </c>
      <c r="B371" s="2" t="s">
        <v>1993</v>
      </c>
      <c r="D371" s="2" t="s">
        <v>1993</v>
      </c>
      <c r="E371" s="2" t="s">
        <v>289</v>
      </c>
    </row>
    <row r="372" spans="1:5" x14ac:dyDescent="0.25">
      <c r="A372" s="2" t="s">
        <v>357</v>
      </c>
      <c r="B372" s="2" t="s">
        <v>2054</v>
      </c>
      <c r="D372" s="2" t="s">
        <v>2054</v>
      </c>
      <c r="E372" s="2" t="s">
        <v>357</v>
      </c>
    </row>
    <row r="373" spans="1:5" x14ac:dyDescent="0.25">
      <c r="A373" s="2" t="s">
        <v>418</v>
      </c>
      <c r="B373" s="2" t="s">
        <v>2105</v>
      </c>
      <c r="D373" s="2" t="s">
        <v>2105</v>
      </c>
      <c r="E373" s="2" t="s">
        <v>418</v>
      </c>
    </row>
    <row r="374" spans="1:5" x14ac:dyDescent="0.25">
      <c r="A374" s="2" t="s">
        <v>470</v>
      </c>
      <c r="B374" s="2" t="s">
        <v>2153</v>
      </c>
      <c r="D374" s="2" t="s">
        <v>2153</v>
      </c>
      <c r="E374" s="2" t="s">
        <v>470</v>
      </c>
    </row>
    <row r="375" spans="1:5" x14ac:dyDescent="0.25">
      <c r="A375" s="2" t="s">
        <v>226</v>
      </c>
      <c r="B375" s="2" t="s">
        <v>2568</v>
      </c>
      <c r="D375" s="2" t="s">
        <v>2568</v>
      </c>
      <c r="E375" s="2" t="s">
        <v>226</v>
      </c>
    </row>
    <row r="376" spans="1:5" x14ac:dyDescent="0.25">
      <c r="A376" s="2" t="s">
        <v>296</v>
      </c>
      <c r="B376" s="2" t="s">
        <v>1998</v>
      </c>
      <c r="D376" s="2" t="s">
        <v>1998</v>
      </c>
      <c r="E376" s="2" t="s">
        <v>296</v>
      </c>
    </row>
    <row r="377" spans="1:5" x14ac:dyDescent="0.25">
      <c r="A377" s="2" t="s">
        <v>364</v>
      </c>
      <c r="B377" s="2" t="s">
        <v>2060</v>
      </c>
      <c r="D377" s="2" t="s">
        <v>2060</v>
      </c>
      <c r="E377" s="2" t="s">
        <v>364</v>
      </c>
    </row>
    <row r="378" spans="1:5" x14ac:dyDescent="0.25">
      <c r="A378" s="2" t="s">
        <v>423</v>
      </c>
      <c r="B378" s="2" t="s">
        <v>2109</v>
      </c>
      <c r="D378" s="2" t="s">
        <v>2109</v>
      </c>
      <c r="E378" s="2" t="s">
        <v>423</v>
      </c>
    </row>
    <row r="379" spans="1:5" x14ac:dyDescent="0.25">
      <c r="A379" s="2" t="s">
        <v>232</v>
      </c>
      <c r="B379" s="2" t="s">
        <v>1938</v>
      </c>
      <c r="D379" s="2" t="s">
        <v>1938</v>
      </c>
      <c r="E379" s="2" t="s">
        <v>232</v>
      </c>
    </row>
    <row r="380" spans="1:5" x14ac:dyDescent="0.25">
      <c r="A380" s="2" t="s">
        <v>301</v>
      </c>
      <c r="B380" s="2" t="s">
        <v>2569</v>
      </c>
      <c r="D380" s="2" t="s">
        <v>2569</v>
      </c>
      <c r="E380" s="2" t="s">
        <v>301</v>
      </c>
    </row>
    <row r="381" spans="1:5" x14ac:dyDescent="0.25">
      <c r="A381" s="2" t="s">
        <v>370</v>
      </c>
      <c r="B381" s="2" t="s">
        <v>2066</v>
      </c>
      <c r="D381" s="2" t="s">
        <v>2066</v>
      </c>
      <c r="E381" s="2" t="s">
        <v>370</v>
      </c>
    </row>
    <row r="382" spans="1:5" x14ac:dyDescent="0.25">
      <c r="A382" s="2" t="s">
        <v>428</v>
      </c>
      <c r="B382" s="2" t="s">
        <v>2114</v>
      </c>
      <c r="D382" s="2" t="s">
        <v>2114</v>
      </c>
      <c r="E382" s="2" t="s">
        <v>428</v>
      </c>
    </row>
    <row r="383" spans="1:5" x14ac:dyDescent="0.25">
      <c r="A383" s="2" t="s">
        <v>477</v>
      </c>
      <c r="B383" s="2" t="s">
        <v>2159</v>
      </c>
      <c r="D383" s="2" t="s">
        <v>2159</v>
      </c>
      <c r="E383" s="2" t="s">
        <v>477</v>
      </c>
    </row>
    <row r="384" spans="1:5" x14ac:dyDescent="0.25">
      <c r="A384" s="2" t="s">
        <v>513</v>
      </c>
      <c r="B384" s="2" t="s">
        <v>2570</v>
      </c>
      <c r="D384" s="2" t="s">
        <v>2570</v>
      </c>
      <c r="E384" s="2" t="s">
        <v>513</v>
      </c>
    </row>
    <row r="385" spans="1:5" x14ac:dyDescent="0.25">
      <c r="A385" s="2" t="s">
        <v>538</v>
      </c>
      <c r="B385" s="2" t="s">
        <v>2215</v>
      </c>
      <c r="D385" s="2" t="s">
        <v>2215</v>
      </c>
      <c r="E385" s="2" t="s">
        <v>538</v>
      </c>
    </row>
    <row r="386" spans="1:5" x14ac:dyDescent="0.25">
      <c r="A386" s="2" t="s">
        <v>2232</v>
      </c>
      <c r="B386" s="2" t="s">
        <v>2233</v>
      </c>
      <c r="D386" s="2" t="s">
        <v>2233</v>
      </c>
      <c r="E386" s="2" t="s">
        <v>2232</v>
      </c>
    </row>
    <row r="387" spans="1:5" x14ac:dyDescent="0.25">
      <c r="A387" s="2" t="s">
        <v>237</v>
      </c>
      <c r="B387" s="2" t="s">
        <v>1943</v>
      </c>
      <c r="D387" s="2" t="s">
        <v>1943</v>
      </c>
      <c r="E387" s="2" t="s">
        <v>237</v>
      </c>
    </row>
    <row r="388" spans="1:5" x14ac:dyDescent="0.25">
      <c r="A388" s="2" t="s">
        <v>306</v>
      </c>
      <c r="B388" s="2" t="s">
        <v>2004</v>
      </c>
      <c r="D388" s="2" t="s">
        <v>2004</v>
      </c>
      <c r="E388" s="2" t="s">
        <v>306</v>
      </c>
    </row>
    <row r="389" spans="1:5" x14ac:dyDescent="0.25">
      <c r="A389" s="2" t="s">
        <v>374</v>
      </c>
      <c r="B389" s="2" t="s">
        <v>2068</v>
      </c>
      <c r="D389" s="2" t="s">
        <v>2068</v>
      </c>
      <c r="E389" s="2" t="s">
        <v>374</v>
      </c>
    </row>
    <row r="390" spans="1:5" x14ac:dyDescent="0.25">
      <c r="A390" s="2" t="s">
        <v>432</v>
      </c>
      <c r="B390" s="2" t="s">
        <v>2118</v>
      </c>
      <c r="D390" s="2" t="s">
        <v>2118</v>
      </c>
      <c r="E390" s="2" t="s">
        <v>432</v>
      </c>
    </row>
    <row r="391" spans="1:5" x14ac:dyDescent="0.25">
      <c r="A391" s="2" t="s">
        <v>481</v>
      </c>
      <c r="B391" s="2" t="s">
        <v>2162</v>
      </c>
      <c r="D391" s="2" t="s">
        <v>2162</v>
      </c>
      <c r="E391" s="2" t="s">
        <v>481</v>
      </c>
    </row>
    <row r="392" spans="1:5" x14ac:dyDescent="0.25">
      <c r="A392" s="2" t="s">
        <v>515</v>
      </c>
      <c r="B392" s="2" t="s">
        <v>2193</v>
      </c>
      <c r="D392" s="2" t="s">
        <v>2193</v>
      </c>
      <c r="E392" s="2" t="s">
        <v>515</v>
      </c>
    </row>
    <row r="393" spans="1:5" x14ac:dyDescent="0.25">
      <c r="A393" s="2" t="s">
        <v>242</v>
      </c>
      <c r="B393" s="2" t="s">
        <v>1948</v>
      </c>
      <c r="D393" s="2" t="s">
        <v>1948</v>
      </c>
      <c r="E393" s="2" t="s">
        <v>242</v>
      </c>
    </row>
    <row r="394" spans="1:5" x14ac:dyDescent="0.25">
      <c r="A394" s="2" t="s">
        <v>310</v>
      </c>
      <c r="B394" s="2" t="s">
        <v>2008</v>
      </c>
      <c r="D394" s="2" t="s">
        <v>2008</v>
      </c>
      <c r="E394" s="2" t="s">
        <v>310</v>
      </c>
    </row>
    <row r="395" spans="1:5" x14ac:dyDescent="0.25">
      <c r="A395" s="2" t="s">
        <v>378</v>
      </c>
      <c r="B395" s="2" t="s">
        <v>2571</v>
      </c>
      <c r="D395" s="2" t="s">
        <v>2571</v>
      </c>
      <c r="E395" s="2" t="s">
        <v>378</v>
      </c>
    </row>
    <row r="396" spans="1:5" x14ac:dyDescent="0.25">
      <c r="A396" s="2" t="s">
        <v>436</v>
      </c>
      <c r="B396" s="2" t="s">
        <v>2121</v>
      </c>
      <c r="D396" s="2" t="s">
        <v>2121</v>
      </c>
      <c r="E396" s="2" t="s">
        <v>436</v>
      </c>
    </row>
    <row r="397" spans="1:5" x14ac:dyDescent="0.25">
      <c r="A397" s="2" t="s">
        <v>246</v>
      </c>
      <c r="B397" s="2" t="s">
        <v>1952</v>
      </c>
      <c r="D397" s="2" t="s">
        <v>1952</v>
      </c>
      <c r="E397" s="2" t="s">
        <v>246</v>
      </c>
    </row>
    <row r="398" spans="1:5" x14ac:dyDescent="0.25">
      <c r="A398" s="2" t="s">
        <v>314</v>
      </c>
      <c r="B398" s="2" t="s">
        <v>2012</v>
      </c>
      <c r="D398" s="2" t="s">
        <v>2012</v>
      </c>
      <c r="E398" s="2" t="s">
        <v>314</v>
      </c>
    </row>
    <row r="399" spans="1:5" x14ac:dyDescent="0.25">
      <c r="A399" s="2" t="s">
        <v>382</v>
      </c>
      <c r="B399" s="2" t="s">
        <v>2572</v>
      </c>
      <c r="D399" s="2" t="s">
        <v>2572</v>
      </c>
      <c r="E399" s="2" t="s">
        <v>382</v>
      </c>
    </row>
    <row r="400" spans="1:5" x14ac:dyDescent="0.25">
      <c r="A400" s="2" t="s">
        <v>440</v>
      </c>
      <c r="B400" s="2" t="s">
        <v>2125</v>
      </c>
      <c r="D400" s="2" t="s">
        <v>2125</v>
      </c>
      <c r="E400" s="2" t="s">
        <v>440</v>
      </c>
    </row>
    <row r="401" spans="1:5" x14ac:dyDescent="0.25">
      <c r="A401" s="2" t="s">
        <v>1583</v>
      </c>
      <c r="B401" s="2" t="s">
        <v>2168</v>
      </c>
      <c r="D401" s="2" t="s">
        <v>2168</v>
      </c>
      <c r="E401" s="2" t="s">
        <v>1583</v>
      </c>
    </row>
    <row r="402" spans="1:5" x14ac:dyDescent="0.25">
      <c r="A402" s="2" t="s">
        <v>185</v>
      </c>
      <c r="B402" s="2" t="s">
        <v>1894</v>
      </c>
      <c r="D402" s="2" t="s">
        <v>1894</v>
      </c>
      <c r="E402" s="2" t="s">
        <v>185</v>
      </c>
    </row>
    <row r="403" spans="1:5" x14ac:dyDescent="0.25">
      <c r="A403" s="2" t="s">
        <v>255</v>
      </c>
      <c r="B403" s="2" t="s">
        <v>1961</v>
      </c>
      <c r="D403" s="2" t="s">
        <v>1961</v>
      </c>
      <c r="E403" s="2" t="s">
        <v>255</v>
      </c>
    </row>
    <row r="404" spans="1:5" x14ac:dyDescent="0.25">
      <c r="A404" s="2" t="s">
        <v>323</v>
      </c>
      <c r="B404" s="2" t="s">
        <v>2021</v>
      </c>
      <c r="D404" s="2" t="s">
        <v>2021</v>
      </c>
      <c r="E404" s="2" t="s">
        <v>323</v>
      </c>
    </row>
    <row r="405" spans="1:5" x14ac:dyDescent="0.25">
      <c r="A405" s="2" t="s">
        <v>390</v>
      </c>
      <c r="B405" s="2" t="s">
        <v>2080</v>
      </c>
      <c r="D405" s="2" t="s">
        <v>2080</v>
      </c>
      <c r="E405" s="2" t="s">
        <v>390</v>
      </c>
    </row>
    <row r="406" spans="1:5" x14ac:dyDescent="0.25">
      <c r="A406" s="2" t="s">
        <v>448</v>
      </c>
      <c r="B406" s="2" t="s">
        <v>2132</v>
      </c>
      <c r="D406" s="2" t="s">
        <v>2132</v>
      </c>
      <c r="E406" s="2" t="s">
        <v>448</v>
      </c>
    </row>
    <row r="407" spans="1:5" x14ac:dyDescent="0.25">
      <c r="A407" s="2" t="s">
        <v>492</v>
      </c>
      <c r="B407" s="2" t="s">
        <v>2173</v>
      </c>
      <c r="D407" s="2" t="s">
        <v>2173</v>
      </c>
      <c r="E407" s="2" t="s">
        <v>492</v>
      </c>
    </row>
    <row r="408" spans="1:5" x14ac:dyDescent="0.25">
      <c r="A408" s="2" t="s">
        <v>521</v>
      </c>
      <c r="B408" s="2" t="s">
        <v>2199</v>
      </c>
      <c r="D408" s="2" t="s">
        <v>2199</v>
      </c>
      <c r="E408" s="2" t="s">
        <v>521</v>
      </c>
    </row>
    <row r="409" spans="1:5" x14ac:dyDescent="0.25">
      <c r="A409" s="2" t="s">
        <v>544</v>
      </c>
      <c r="B409" s="2" t="s">
        <v>2220</v>
      </c>
      <c r="D409" s="2" t="s">
        <v>2220</v>
      </c>
      <c r="E409" s="2" t="s">
        <v>544</v>
      </c>
    </row>
    <row r="410" spans="1:5" x14ac:dyDescent="0.25">
      <c r="A410" s="4" t="s">
        <v>1512</v>
      </c>
      <c r="B410" s="4" t="s">
        <v>2245</v>
      </c>
      <c r="D410" s="4" t="s">
        <v>2245</v>
      </c>
      <c r="E410" s="4" t="s">
        <v>1512</v>
      </c>
    </row>
    <row r="411" spans="1:5" x14ac:dyDescent="0.25">
      <c r="A411" s="3" t="s">
        <v>577</v>
      </c>
      <c r="B411" s="3" t="s">
        <v>2253</v>
      </c>
      <c r="D411" s="3" t="s">
        <v>2253</v>
      </c>
      <c r="E411" s="3" t="s">
        <v>577</v>
      </c>
    </row>
    <row r="412" spans="1:5" x14ac:dyDescent="0.25">
      <c r="A412" s="2" t="s">
        <v>583</v>
      </c>
      <c r="B412" s="2" t="s">
        <v>2259</v>
      </c>
      <c r="D412" s="2" t="s">
        <v>2259</v>
      </c>
      <c r="E412" s="2" t="s">
        <v>583</v>
      </c>
    </row>
    <row r="413" spans="1:5" x14ac:dyDescent="0.25">
      <c r="A413" s="2" t="s">
        <v>589</v>
      </c>
      <c r="B413" s="2" t="s">
        <v>2264</v>
      </c>
      <c r="D413" s="2" t="s">
        <v>2264</v>
      </c>
      <c r="E413" s="2" t="s">
        <v>589</v>
      </c>
    </row>
    <row r="414" spans="1:5" x14ac:dyDescent="0.25">
      <c r="A414" s="2" t="s">
        <v>594</v>
      </c>
      <c r="B414" s="2" t="s">
        <v>2268</v>
      </c>
      <c r="D414" s="2" t="s">
        <v>2268</v>
      </c>
      <c r="E414" s="2" t="s">
        <v>594</v>
      </c>
    </row>
    <row r="415" spans="1:5" x14ac:dyDescent="0.25">
      <c r="A415" s="2" t="s">
        <v>595</v>
      </c>
      <c r="B415" s="2" t="s">
        <v>2270</v>
      </c>
      <c r="D415" s="2" t="s">
        <v>2270</v>
      </c>
      <c r="E415" s="2" t="s">
        <v>595</v>
      </c>
    </row>
    <row r="416" spans="1:5" x14ac:dyDescent="0.25">
      <c r="A416" s="2" t="s">
        <v>596</v>
      </c>
      <c r="B416" s="2" t="s">
        <v>2271</v>
      </c>
      <c r="D416" s="2" t="s">
        <v>2271</v>
      </c>
      <c r="E416" s="2" t="s">
        <v>596</v>
      </c>
    </row>
    <row r="417" spans="1:5" x14ac:dyDescent="0.25">
      <c r="A417" s="2" t="s">
        <v>192</v>
      </c>
      <c r="B417" s="2" t="s">
        <v>1901</v>
      </c>
      <c r="D417" s="2" t="s">
        <v>1901</v>
      </c>
      <c r="E417" s="2" t="s">
        <v>192</v>
      </c>
    </row>
    <row r="418" spans="1:5" x14ac:dyDescent="0.25">
      <c r="A418" s="2" t="s">
        <v>262</v>
      </c>
      <c r="B418" s="2" t="s">
        <v>1968</v>
      </c>
      <c r="D418" s="2" t="s">
        <v>1968</v>
      </c>
      <c r="E418" s="2" t="s">
        <v>262</v>
      </c>
    </row>
    <row r="419" spans="1:5" x14ac:dyDescent="0.25">
      <c r="A419" s="2" t="s">
        <v>330</v>
      </c>
      <c r="B419" s="2" t="s">
        <v>2028</v>
      </c>
      <c r="D419" s="2" t="s">
        <v>2028</v>
      </c>
      <c r="E419" s="2" t="s">
        <v>330</v>
      </c>
    </row>
    <row r="420" spans="1:5" x14ac:dyDescent="0.25">
      <c r="A420" s="2" t="s">
        <v>396</v>
      </c>
      <c r="B420" s="2" t="s">
        <v>2084</v>
      </c>
      <c r="D420" s="2" t="s">
        <v>2084</v>
      </c>
      <c r="E420" s="2" t="s">
        <v>396</v>
      </c>
    </row>
    <row r="421" spans="1:5" x14ac:dyDescent="0.25">
      <c r="A421" s="2" t="s">
        <v>453</v>
      </c>
      <c r="B421" s="2" t="s">
        <v>2137</v>
      </c>
      <c r="D421" s="2" t="s">
        <v>2137</v>
      </c>
      <c r="E421" s="2" t="s">
        <v>453</v>
      </c>
    </row>
    <row r="422" spans="1:5" x14ac:dyDescent="0.25">
      <c r="A422" s="2" t="s">
        <v>1405</v>
      </c>
      <c r="B422" s="2" t="s">
        <v>2177</v>
      </c>
      <c r="D422" s="2" t="s">
        <v>2177</v>
      </c>
      <c r="E422" s="2" t="s">
        <v>1405</v>
      </c>
    </row>
    <row r="423" spans="1:5" x14ac:dyDescent="0.25">
      <c r="A423" s="2" t="s">
        <v>199</v>
      </c>
      <c r="B423" s="2" t="s">
        <v>1908</v>
      </c>
      <c r="D423" s="2" t="s">
        <v>1908</v>
      </c>
      <c r="E423" s="2" t="s">
        <v>199</v>
      </c>
    </row>
    <row r="424" spans="1:5" x14ac:dyDescent="0.25">
      <c r="A424" s="2" t="s">
        <v>269</v>
      </c>
      <c r="B424" s="2" t="s">
        <v>1975</v>
      </c>
      <c r="D424" s="2" t="s">
        <v>1975</v>
      </c>
      <c r="E424" s="2" t="s">
        <v>269</v>
      </c>
    </row>
    <row r="425" spans="1:5" x14ac:dyDescent="0.25">
      <c r="A425" s="2" t="s">
        <v>337</v>
      </c>
      <c r="B425" s="2" t="s">
        <v>2034</v>
      </c>
      <c r="D425" s="2" t="s">
        <v>2034</v>
      </c>
      <c r="E425" s="2" t="s">
        <v>337</v>
      </c>
    </row>
    <row r="426" spans="1:5" x14ac:dyDescent="0.25">
      <c r="A426" s="2" t="s">
        <v>403</v>
      </c>
      <c r="B426" s="2" t="s">
        <v>2091</v>
      </c>
      <c r="D426" s="2" t="s">
        <v>2091</v>
      </c>
      <c r="E426" s="2" t="s">
        <v>403</v>
      </c>
    </row>
    <row r="427" spans="1:5" x14ac:dyDescent="0.25">
      <c r="A427" s="2" t="s">
        <v>460</v>
      </c>
      <c r="B427" s="2" t="s">
        <v>2144</v>
      </c>
      <c r="D427" s="2" t="s">
        <v>2144</v>
      </c>
      <c r="E427" s="2" t="s">
        <v>460</v>
      </c>
    </row>
    <row r="428" spans="1:5" x14ac:dyDescent="0.25">
      <c r="A428" s="2" t="s">
        <v>501</v>
      </c>
      <c r="B428" s="2" t="s">
        <v>2181</v>
      </c>
      <c r="D428" s="2" t="s">
        <v>2181</v>
      </c>
      <c r="E428" s="2" t="s">
        <v>501</v>
      </c>
    </row>
    <row r="429" spans="1:5" x14ac:dyDescent="0.25">
      <c r="A429" s="2" t="s">
        <v>530</v>
      </c>
      <c r="B429" s="2" t="s">
        <v>2207</v>
      </c>
      <c r="D429" s="2" t="s">
        <v>2207</v>
      </c>
      <c r="E429" s="2" t="s">
        <v>530</v>
      </c>
    </row>
    <row r="430" spans="1:5" x14ac:dyDescent="0.25">
      <c r="A430" s="2" t="s">
        <v>551</v>
      </c>
      <c r="B430" s="2" t="s">
        <v>2227</v>
      </c>
      <c r="D430" s="2" t="s">
        <v>2227</v>
      </c>
      <c r="E430" s="2" t="s">
        <v>551</v>
      </c>
    </row>
    <row r="431" spans="1:5" x14ac:dyDescent="0.25">
      <c r="A431" s="2" t="s">
        <v>563</v>
      </c>
      <c r="B431" s="2" t="s">
        <v>2239</v>
      </c>
      <c r="D431" s="2" t="s">
        <v>2239</v>
      </c>
      <c r="E431" s="2" t="s">
        <v>563</v>
      </c>
    </row>
    <row r="432" spans="1:5" x14ac:dyDescent="0.25">
      <c r="A432" s="2" t="s">
        <v>206</v>
      </c>
      <c r="B432" s="2" t="s">
        <v>1915</v>
      </c>
      <c r="D432" s="2" t="s">
        <v>1915</v>
      </c>
      <c r="E432" s="2" t="s">
        <v>206</v>
      </c>
    </row>
    <row r="433" spans="1:5" x14ac:dyDescent="0.25">
      <c r="A433" s="2" t="s">
        <v>276</v>
      </c>
      <c r="B433" s="2" t="s">
        <v>2573</v>
      </c>
      <c r="D433" s="2" t="s">
        <v>2573</v>
      </c>
      <c r="E433" s="2" t="s">
        <v>276</v>
      </c>
    </row>
    <row r="434" spans="1:5" x14ac:dyDescent="0.25">
      <c r="A434" s="2" t="s">
        <v>344</v>
      </c>
      <c r="B434" s="2" t="s">
        <v>2041</v>
      </c>
      <c r="D434" s="2" t="s">
        <v>2041</v>
      </c>
      <c r="E434" s="2" t="s">
        <v>344</v>
      </c>
    </row>
    <row r="435" spans="1:5" x14ac:dyDescent="0.25">
      <c r="A435" s="2" t="s">
        <v>213</v>
      </c>
      <c r="B435" s="2" t="s">
        <v>1922</v>
      </c>
      <c r="D435" s="2" t="s">
        <v>1922</v>
      </c>
      <c r="E435" s="2" t="s">
        <v>213</v>
      </c>
    </row>
    <row r="436" spans="1:5" x14ac:dyDescent="0.25">
      <c r="A436" s="2" t="s">
        <v>283</v>
      </c>
      <c r="B436" s="2" t="s">
        <v>1987</v>
      </c>
      <c r="D436" s="2" t="s">
        <v>1987</v>
      </c>
      <c r="E436" s="2" t="s">
        <v>283</v>
      </c>
    </row>
    <row r="437" spans="1:5" x14ac:dyDescent="0.25">
      <c r="A437" s="2" t="s">
        <v>351</v>
      </c>
      <c r="B437" s="2" t="s">
        <v>2048</v>
      </c>
      <c r="D437" s="2" t="s">
        <v>2048</v>
      </c>
      <c r="E437" s="2" t="s">
        <v>351</v>
      </c>
    </row>
    <row r="438" spans="1:5" x14ac:dyDescent="0.25">
      <c r="A438" s="2" t="s">
        <v>414</v>
      </c>
      <c r="B438" s="2" t="s">
        <v>2101</v>
      </c>
      <c r="D438" s="2" t="s">
        <v>2101</v>
      </c>
      <c r="E438" s="2" t="s">
        <v>414</v>
      </c>
    </row>
    <row r="439" spans="1:5" x14ac:dyDescent="0.25">
      <c r="A439" s="2" t="s">
        <v>467</v>
      </c>
      <c r="B439" s="2" t="s">
        <v>2150</v>
      </c>
      <c r="D439" s="2" t="s">
        <v>2150</v>
      </c>
      <c r="E439" s="2" t="s">
        <v>467</v>
      </c>
    </row>
    <row r="440" spans="1:5" x14ac:dyDescent="0.25">
      <c r="A440" s="2" t="s">
        <v>507</v>
      </c>
      <c r="B440" s="2" t="s">
        <v>2186</v>
      </c>
      <c r="D440" s="2" t="s">
        <v>2186</v>
      </c>
      <c r="E440" s="2" t="s">
        <v>507</v>
      </c>
    </row>
    <row r="441" spans="1:5" x14ac:dyDescent="0.25">
      <c r="A441" s="2" t="s">
        <v>220</v>
      </c>
      <c r="B441" s="2" t="s">
        <v>2574</v>
      </c>
      <c r="D441" s="2" t="s">
        <v>2574</v>
      </c>
      <c r="E441" s="2" t="s">
        <v>220</v>
      </c>
    </row>
    <row r="442" spans="1:5" x14ac:dyDescent="0.25">
      <c r="A442" s="2" t="s">
        <v>290</v>
      </c>
      <c r="B442" s="2" t="s">
        <v>2575</v>
      </c>
      <c r="D442" s="2" t="s">
        <v>2575</v>
      </c>
      <c r="E442" s="2" t="s">
        <v>290</v>
      </c>
    </row>
    <row r="443" spans="1:5" x14ac:dyDescent="0.25">
      <c r="A443" s="2" t="s">
        <v>358</v>
      </c>
      <c r="B443" s="2" t="s">
        <v>2576</v>
      </c>
      <c r="D443" s="2" t="s">
        <v>2576</v>
      </c>
      <c r="E443" s="2" t="s">
        <v>358</v>
      </c>
    </row>
    <row r="444" spans="1:5" x14ac:dyDescent="0.25">
      <c r="A444" s="2" t="s">
        <v>227</v>
      </c>
      <c r="B444" s="2" t="s">
        <v>1934</v>
      </c>
      <c r="D444" s="2" t="s">
        <v>1934</v>
      </c>
      <c r="E444" s="2" t="s">
        <v>227</v>
      </c>
    </row>
    <row r="445" spans="1:5" x14ac:dyDescent="0.25">
      <c r="A445" s="2" t="s">
        <v>365</v>
      </c>
      <c r="B445" s="2" t="s">
        <v>2061</v>
      </c>
      <c r="D445" s="2" t="s">
        <v>2061</v>
      </c>
      <c r="E445" s="2" t="s">
        <v>365</v>
      </c>
    </row>
    <row r="446" spans="1:5" x14ac:dyDescent="0.25">
      <c r="A446" s="2" t="s">
        <v>424</v>
      </c>
      <c r="B446" s="2" t="s">
        <v>2110</v>
      </c>
      <c r="D446" s="2" t="s">
        <v>2110</v>
      </c>
      <c r="E446" s="2" t="s">
        <v>424</v>
      </c>
    </row>
    <row r="447" spans="1:5" x14ac:dyDescent="0.25">
      <c r="A447" s="2" t="s">
        <v>233</v>
      </c>
      <c r="B447" s="2" t="s">
        <v>1939</v>
      </c>
      <c r="D447" s="2" t="s">
        <v>1939</v>
      </c>
      <c r="E447" s="2" t="s">
        <v>233</v>
      </c>
    </row>
    <row r="448" spans="1:5" x14ac:dyDescent="0.25">
      <c r="A448" s="2" t="s">
        <v>302</v>
      </c>
      <c r="B448" s="2" t="s">
        <v>2002</v>
      </c>
      <c r="D448" s="2" t="s">
        <v>2002</v>
      </c>
      <c r="E448" s="2" t="s">
        <v>302</v>
      </c>
    </row>
    <row r="449" spans="1:5" x14ac:dyDescent="0.25">
      <c r="A449" s="2" t="s">
        <v>371</v>
      </c>
      <c r="B449" s="2" t="s">
        <v>2577</v>
      </c>
      <c r="D449" s="2" t="s">
        <v>2577</v>
      </c>
      <c r="E449" s="2" t="s">
        <v>371</v>
      </c>
    </row>
    <row r="450" spans="1:5" x14ac:dyDescent="0.25">
      <c r="A450" s="2" t="s">
        <v>429</v>
      </c>
      <c r="B450" s="2" t="s">
        <v>2115</v>
      </c>
      <c r="D450" s="2" t="s">
        <v>2115</v>
      </c>
      <c r="E450" s="2" t="s">
        <v>429</v>
      </c>
    </row>
    <row r="451" spans="1:5" x14ac:dyDescent="0.25">
      <c r="A451" s="2" t="s">
        <v>478</v>
      </c>
      <c r="B451" s="2" t="s">
        <v>2160</v>
      </c>
      <c r="D451" s="2" t="s">
        <v>2160</v>
      </c>
      <c r="E451" s="2" t="s">
        <v>478</v>
      </c>
    </row>
    <row r="452" spans="1:5" x14ac:dyDescent="0.25">
      <c r="A452" s="2" t="s">
        <v>1406</v>
      </c>
      <c r="B452" s="2" t="s">
        <v>2578</v>
      </c>
      <c r="D452" s="2" t="s">
        <v>2578</v>
      </c>
      <c r="E452" s="2" t="s">
        <v>1406</v>
      </c>
    </row>
    <row r="453" spans="1:5" x14ac:dyDescent="0.25">
      <c r="A453" s="2" t="s">
        <v>238</v>
      </c>
      <c r="B453" s="2" t="s">
        <v>1944</v>
      </c>
      <c r="D453" s="2" t="s">
        <v>1944</v>
      </c>
      <c r="E453" s="2" t="s">
        <v>238</v>
      </c>
    </row>
    <row r="454" spans="1:5" x14ac:dyDescent="0.25">
      <c r="A454" s="2" t="s">
        <v>243</v>
      </c>
      <c r="B454" s="2" t="s">
        <v>1949</v>
      </c>
      <c r="D454" s="2" t="s">
        <v>1949</v>
      </c>
      <c r="E454" s="2" t="s">
        <v>243</v>
      </c>
    </row>
    <row r="455" spans="1:5" x14ac:dyDescent="0.25">
      <c r="A455" s="2" t="s">
        <v>311</v>
      </c>
      <c r="B455" s="2" t="s">
        <v>2009</v>
      </c>
      <c r="D455" s="2" t="s">
        <v>2009</v>
      </c>
      <c r="E455" s="2" t="s">
        <v>311</v>
      </c>
    </row>
    <row r="456" spans="1:5" x14ac:dyDescent="0.25">
      <c r="A456" s="2" t="s">
        <v>379</v>
      </c>
      <c r="B456" s="2" t="s">
        <v>2071</v>
      </c>
      <c r="D456" s="2" t="s">
        <v>2071</v>
      </c>
      <c r="E456" s="2" t="s">
        <v>379</v>
      </c>
    </row>
    <row r="457" spans="1:5" x14ac:dyDescent="0.25">
      <c r="A457" s="2" t="s">
        <v>437</v>
      </c>
      <c r="B457" s="2" t="s">
        <v>2122</v>
      </c>
      <c r="D457" s="2" t="s">
        <v>2122</v>
      </c>
      <c r="E457" s="2" t="s">
        <v>437</v>
      </c>
    </row>
    <row r="458" spans="1:5" x14ac:dyDescent="0.25">
      <c r="A458" s="2" t="s">
        <v>247</v>
      </c>
      <c r="B458" s="2" t="s">
        <v>1953</v>
      </c>
      <c r="D458" s="2" t="s">
        <v>1953</v>
      </c>
      <c r="E458" s="2" t="s">
        <v>247</v>
      </c>
    </row>
    <row r="459" spans="1:5" x14ac:dyDescent="0.25">
      <c r="A459" s="2" t="s">
        <v>315</v>
      </c>
      <c r="B459" s="2" t="s">
        <v>2013</v>
      </c>
      <c r="D459" s="2" t="s">
        <v>2013</v>
      </c>
      <c r="E459" s="2" t="s">
        <v>315</v>
      </c>
    </row>
    <row r="460" spans="1:5" x14ac:dyDescent="0.25">
      <c r="A460" s="3" t="s">
        <v>2579</v>
      </c>
      <c r="B460" s="3" t="s">
        <v>2580</v>
      </c>
      <c r="D460" s="3" t="s">
        <v>2580</v>
      </c>
      <c r="E460" s="3" t="s">
        <v>2579</v>
      </c>
    </row>
    <row r="461" spans="1:5" x14ac:dyDescent="0.25">
      <c r="A461" s="3" t="s">
        <v>2581</v>
      </c>
      <c r="B461" s="3" t="s">
        <v>2582</v>
      </c>
      <c r="D461" s="3" t="s">
        <v>2582</v>
      </c>
      <c r="E461" s="3" t="s">
        <v>2581</v>
      </c>
    </row>
    <row r="462" spans="1:5" x14ac:dyDescent="0.25">
      <c r="A462" s="3" t="s">
        <v>2583</v>
      </c>
      <c r="B462" s="3" t="s">
        <v>2584</v>
      </c>
      <c r="D462" s="3" t="s">
        <v>2584</v>
      </c>
      <c r="E462" s="3" t="s">
        <v>2583</v>
      </c>
    </row>
    <row r="463" spans="1:5" x14ac:dyDescent="0.25">
      <c r="A463" s="2" t="s">
        <v>186</v>
      </c>
      <c r="B463" s="2" t="s">
        <v>1895</v>
      </c>
      <c r="D463" s="2" t="s">
        <v>1895</v>
      </c>
      <c r="E463" s="2" t="s">
        <v>186</v>
      </c>
    </row>
    <row r="464" spans="1:5" x14ac:dyDescent="0.25">
      <c r="A464" s="2" t="s">
        <v>256</v>
      </c>
      <c r="B464" s="2" t="s">
        <v>1962</v>
      </c>
      <c r="D464" s="2" t="s">
        <v>1962</v>
      </c>
      <c r="E464" s="2" t="s">
        <v>256</v>
      </c>
    </row>
    <row r="465" spans="1:5" x14ac:dyDescent="0.25">
      <c r="A465" s="2" t="s">
        <v>324</v>
      </c>
      <c r="B465" s="2" t="s">
        <v>2022</v>
      </c>
      <c r="D465" s="2" t="s">
        <v>2022</v>
      </c>
      <c r="E465" s="2" t="s">
        <v>324</v>
      </c>
    </row>
    <row r="466" spans="1:5" x14ac:dyDescent="0.25">
      <c r="A466" s="2" t="s">
        <v>391</v>
      </c>
      <c r="B466" s="2" t="s">
        <v>2081</v>
      </c>
      <c r="D466" s="2" t="s">
        <v>2081</v>
      </c>
      <c r="E466" s="2" t="s">
        <v>391</v>
      </c>
    </row>
    <row r="467" spans="1:5" x14ac:dyDescent="0.25">
      <c r="A467" s="2" t="s">
        <v>193</v>
      </c>
      <c r="B467" s="2" t="s">
        <v>1902</v>
      </c>
      <c r="D467" s="2" t="s">
        <v>1902</v>
      </c>
      <c r="E467" s="2" t="s">
        <v>193</v>
      </c>
    </row>
    <row r="468" spans="1:5" x14ac:dyDescent="0.25">
      <c r="A468" s="2" t="s">
        <v>263</v>
      </c>
      <c r="B468" s="2" t="s">
        <v>1969</v>
      </c>
      <c r="D468" s="2" t="s">
        <v>1969</v>
      </c>
      <c r="E468" s="2" t="s">
        <v>263</v>
      </c>
    </row>
    <row r="469" spans="1:5" x14ac:dyDescent="0.25">
      <c r="A469" s="2" t="s">
        <v>331</v>
      </c>
      <c r="B469" s="2" t="s">
        <v>2585</v>
      </c>
      <c r="D469" s="2" t="s">
        <v>2585</v>
      </c>
      <c r="E469" s="2" t="s">
        <v>331</v>
      </c>
    </row>
    <row r="470" spans="1:5" x14ac:dyDescent="0.25">
      <c r="A470" s="2" t="s">
        <v>397</v>
      </c>
      <c r="B470" s="2" t="s">
        <v>2085</v>
      </c>
      <c r="D470" s="2" t="s">
        <v>2085</v>
      </c>
      <c r="E470" s="2" t="s">
        <v>397</v>
      </c>
    </row>
    <row r="471" spans="1:5" x14ac:dyDescent="0.25">
      <c r="A471" s="2" t="s">
        <v>454</v>
      </c>
      <c r="B471" s="2" t="s">
        <v>2138</v>
      </c>
      <c r="D471" s="2" t="s">
        <v>2138</v>
      </c>
      <c r="E471" s="2" t="s">
        <v>454</v>
      </c>
    </row>
    <row r="472" spans="1:5" x14ac:dyDescent="0.25">
      <c r="A472" s="2" t="s">
        <v>496</v>
      </c>
      <c r="B472" s="2" t="s">
        <v>2178</v>
      </c>
      <c r="D472" s="2" t="s">
        <v>2178</v>
      </c>
      <c r="E472" s="2" t="s">
        <v>496</v>
      </c>
    </row>
    <row r="473" spans="1:5" x14ac:dyDescent="0.25">
      <c r="A473" s="2" t="s">
        <v>524</v>
      </c>
      <c r="B473" s="2" t="s">
        <v>2586</v>
      </c>
      <c r="D473" s="2" t="s">
        <v>2586</v>
      </c>
      <c r="E473" s="2" t="s">
        <v>524</v>
      </c>
    </row>
    <row r="474" spans="1:5" x14ac:dyDescent="0.25">
      <c r="A474" s="2" t="s">
        <v>200</v>
      </c>
      <c r="B474" s="2" t="s">
        <v>1909</v>
      </c>
      <c r="D474" s="2" t="s">
        <v>1909</v>
      </c>
      <c r="E474" s="2" t="s">
        <v>200</v>
      </c>
    </row>
    <row r="475" spans="1:5" x14ac:dyDescent="0.25">
      <c r="A475" s="2" t="s">
        <v>270</v>
      </c>
      <c r="B475" s="2" t="s">
        <v>1976</v>
      </c>
      <c r="D475" s="2" t="s">
        <v>1976</v>
      </c>
      <c r="E475" s="2" t="s">
        <v>270</v>
      </c>
    </row>
    <row r="476" spans="1:5" x14ac:dyDescent="0.25">
      <c r="A476" s="2" t="s">
        <v>338</v>
      </c>
      <c r="B476" s="2" t="s">
        <v>2035</v>
      </c>
      <c r="D476" s="2" t="s">
        <v>2035</v>
      </c>
      <c r="E476" s="2" t="s">
        <v>338</v>
      </c>
    </row>
    <row r="477" spans="1:5" x14ac:dyDescent="0.25">
      <c r="A477" s="2" t="s">
        <v>404</v>
      </c>
      <c r="B477" s="2" t="s">
        <v>2092</v>
      </c>
      <c r="D477" s="2" t="s">
        <v>2092</v>
      </c>
      <c r="E477" s="2" t="s">
        <v>404</v>
      </c>
    </row>
    <row r="478" spans="1:5" x14ac:dyDescent="0.25">
      <c r="A478" s="2" t="s">
        <v>461</v>
      </c>
      <c r="B478" s="2" t="s">
        <v>2587</v>
      </c>
      <c r="D478" s="2" t="s">
        <v>2587</v>
      </c>
      <c r="E478" s="2" t="s">
        <v>461</v>
      </c>
    </row>
    <row r="479" spans="1:5" x14ac:dyDescent="0.25">
      <c r="A479" s="2" t="s">
        <v>502</v>
      </c>
      <c r="B479" s="2" t="s">
        <v>2182</v>
      </c>
      <c r="D479" s="2" t="s">
        <v>2182</v>
      </c>
      <c r="E479" s="2" t="s">
        <v>502</v>
      </c>
    </row>
    <row r="480" spans="1:5" x14ac:dyDescent="0.25">
      <c r="A480" s="2" t="s">
        <v>1796</v>
      </c>
      <c r="B480" s="2" t="s">
        <v>2208</v>
      </c>
      <c r="D480" s="2" t="s">
        <v>2208</v>
      </c>
      <c r="E480" s="2" t="s">
        <v>1796</v>
      </c>
    </row>
    <row r="481" spans="1:5" x14ac:dyDescent="0.25">
      <c r="A481" s="2" t="s">
        <v>207</v>
      </c>
      <c r="B481" s="2" t="s">
        <v>1916</v>
      </c>
      <c r="D481" s="2" t="s">
        <v>1916</v>
      </c>
      <c r="E481" s="2" t="s">
        <v>207</v>
      </c>
    </row>
    <row r="482" spans="1:5" x14ac:dyDescent="0.25">
      <c r="A482" s="2" t="s">
        <v>277</v>
      </c>
      <c r="B482" s="2" t="s">
        <v>1981</v>
      </c>
      <c r="D482" s="2" t="s">
        <v>1981</v>
      </c>
      <c r="E482" s="2" t="s">
        <v>277</v>
      </c>
    </row>
    <row r="483" spans="1:5" x14ac:dyDescent="0.25">
      <c r="A483" s="2" t="s">
        <v>345</v>
      </c>
      <c r="B483" s="2" t="s">
        <v>2042</v>
      </c>
      <c r="D483" s="2" t="s">
        <v>2042</v>
      </c>
      <c r="E483" s="2" t="s">
        <v>345</v>
      </c>
    </row>
    <row r="484" spans="1:5" x14ac:dyDescent="0.25">
      <c r="A484" s="2" t="s">
        <v>409</v>
      </c>
      <c r="B484" s="2" t="s">
        <v>2097</v>
      </c>
      <c r="D484" s="2" t="s">
        <v>2097</v>
      </c>
      <c r="E484" s="2" t="s">
        <v>409</v>
      </c>
    </row>
    <row r="485" spans="1:5" x14ac:dyDescent="0.25">
      <c r="A485" s="2" t="s">
        <v>214</v>
      </c>
      <c r="B485" s="2" t="s">
        <v>1923</v>
      </c>
      <c r="D485" s="2" t="s">
        <v>1923</v>
      </c>
      <c r="E485" s="2" t="s">
        <v>214</v>
      </c>
    </row>
    <row r="486" spans="1:5" x14ac:dyDescent="0.25">
      <c r="A486" s="2" t="s">
        <v>284</v>
      </c>
      <c r="B486" s="2" t="s">
        <v>1988</v>
      </c>
      <c r="D486" s="2" t="s">
        <v>1988</v>
      </c>
      <c r="E486" s="2" t="s">
        <v>284</v>
      </c>
    </row>
    <row r="487" spans="1:5" x14ac:dyDescent="0.25">
      <c r="A487" s="2" t="s">
        <v>352</v>
      </c>
      <c r="B487" s="2" t="s">
        <v>2049</v>
      </c>
      <c r="D487" s="2" t="s">
        <v>2049</v>
      </c>
      <c r="E487" s="2" t="s">
        <v>352</v>
      </c>
    </row>
    <row r="488" spans="1:5" x14ac:dyDescent="0.25">
      <c r="A488" s="2" t="s">
        <v>221</v>
      </c>
      <c r="B488" s="2" t="s">
        <v>1929</v>
      </c>
      <c r="D488" s="2" t="s">
        <v>1929</v>
      </c>
      <c r="E488" s="2" t="s">
        <v>221</v>
      </c>
    </row>
    <row r="489" spans="1:5" x14ac:dyDescent="0.25">
      <c r="A489" s="2" t="s">
        <v>291</v>
      </c>
      <c r="B489" s="2" t="s">
        <v>1994</v>
      </c>
      <c r="D489" s="2" t="s">
        <v>1994</v>
      </c>
      <c r="E489" s="2" t="s">
        <v>291</v>
      </c>
    </row>
    <row r="490" spans="1:5" x14ac:dyDescent="0.25">
      <c r="A490" s="2" t="s">
        <v>359</v>
      </c>
      <c r="B490" s="2" t="s">
        <v>2055</v>
      </c>
      <c r="D490" s="2" t="s">
        <v>2055</v>
      </c>
      <c r="E490" s="2" t="s">
        <v>359</v>
      </c>
    </row>
    <row r="491" spans="1:5" x14ac:dyDescent="0.25">
      <c r="A491" s="2" t="s">
        <v>419</v>
      </c>
      <c r="B491" s="2" t="s">
        <v>2106</v>
      </c>
      <c r="D491" s="2" t="s">
        <v>2106</v>
      </c>
      <c r="E491" s="2" t="s">
        <v>419</v>
      </c>
    </row>
    <row r="492" spans="1:5" x14ac:dyDescent="0.25">
      <c r="A492" s="2" t="s">
        <v>471</v>
      </c>
      <c r="B492" s="2" t="s">
        <v>2154</v>
      </c>
      <c r="D492" s="2" t="s">
        <v>2154</v>
      </c>
      <c r="E492" s="2" t="s">
        <v>471</v>
      </c>
    </row>
  </sheetData>
  <sheetProtection algorithmName="SHA-512" hashValue="xK1Rf4l9fbdMrCXDaNdCuYR+MeEXLunuhX/7JWqIDNosYq5qrgXNua55zMrTv8uBKd70h9T212gTLWp9g7NU1w==" saltValue="C4vJdiH0J39GnjFJ32ecMw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5">
    <pageSetUpPr fitToPage="1"/>
  </sheetPr>
  <dimension ref="B1:G41"/>
  <sheetViews>
    <sheetView showGridLines="0" zoomScale="90" zoomScaleNormal="90" workbookViewId="0">
      <selection activeCell="A2" sqref="A2"/>
    </sheetView>
  </sheetViews>
  <sheetFormatPr baseColWidth="10" defaultColWidth="11.44140625" defaultRowHeight="13.8" x14ac:dyDescent="0.3"/>
  <cols>
    <col min="1" max="1" width="9.21875" style="19" customWidth="1"/>
    <col min="2" max="2" width="4.6640625" style="77" hidden="1" customWidth="1"/>
    <col min="3" max="3" width="59" style="19" customWidth="1"/>
    <col min="4" max="4" width="6.88671875" style="19" customWidth="1"/>
    <col min="5" max="7" width="15" style="19" customWidth="1"/>
    <col min="8" max="16384" width="11.44140625" style="19"/>
  </cols>
  <sheetData>
    <row r="1" spans="2:7" ht="17.399999999999999" x14ac:dyDescent="0.3">
      <c r="C1" s="20" t="s">
        <v>665</v>
      </c>
      <c r="D1" s="20"/>
      <c r="E1" s="78"/>
      <c r="F1" s="78"/>
      <c r="G1" s="78"/>
    </row>
    <row r="2" spans="2:7" ht="40.799999999999997" customHeight="1" thickBot="1" x14ac:dyDescent="0.35">
      <c r="C2" s="449" t="s">
        <v>2434</v>
      </c>
      <c r="D2" s="449"/>
      <c r="E2" s="449"/>
      <c r="F2" s="449"/>
      <c r="G2" s="449"/>
    </row>
    <row r="3" spans="2:7" ht="34.5" customHeight="1" thickTop="1" thickBot="1" x14ac:dyDescent="0.35">
      <c r="B3" s="77">
        <v>1</v>
      </c>
      <c r="C3" s="79" t="s">
        <v>154</v>
      </c>
      <c r="D3" s="80"/>
      <c r="E3" s="81" t="s">
        <v>0</v>
      </c>
      <c r="F3" s="82" t="s">
        <v>87</v>
      </c>
      <c r="G3" s="83" t="s">
        <v>88</v>
      </c>
    </row>
    <row r="4" spans="2:7" ht="19.5" customHeight="1" thickTop="1" thickBot="1" x14ac:dyDescent="0.35">
      <c r="B4" s="77">
        <v>2</v>
      </c>
      <c r="C4" s="84" t="s">
        <v>663</v>
      </c>
      <c r="D4" s="85" t="str">
        <f>IF(AND(E4&gt;0,'CUADRO 6'!F5=0),"|**|","")</f>
        <v/>
      </c>
      <c r="E4" s="86">
        <f t="shared" ref="E4" si="0">+F4+G4</f>
        <v>0</v>
      </c>
      <c r="F4" s="87">
        <f>F5+F16+F27</f>
        <v>0</v>
      </c>
      <c r="G4" s="88">
        <f>G5+G16+G27</f>
        <v>0</v>
      </c>
    </row>
    <row r="5" spans="2:7" ht="19.5" customHeight="1" x14ac:dyDescent="0.3">
      <c r="B5" s="77">
        <v>3</v>
      </c>
      <c r="C5" s="57" t="s">
        <v>161</v>
      </c>
      <c r="D5" s="89" t="str">
        <f>IF(OR('CUADRO 6'!F6&gt;E5,'CUADRO 6'!G6&gt;F5,'CUADRO 6'!H6&gt;G5),"*","")</f>
        <v/>
      </c>
      <c r="E5" s="59">
        <f>+F5+G5</f>
        <v>0</v>
      </c>
      <c r="F5" s="37">
        <f>SUM(F6:F15)</f>
        <v>0</v>
      </c>
      <c r="G5" s="90">
        <f>SUM(G6:G15)</f>
        <v>0</v>
      </c>
    </row>
    <row r="6" spans="2:7" ht="19.5" customHeight="1" x14ac:dyDescent="0.3">
      <c r="B6" s="77">
        <v>4</v>
      </c>
      <c r="C6" s="41" t="s">
        <v>172</v>
      </c>
      <c r="D6" s="91"/>
      <c r="E6" s="43">
        <f>+F6+G6</f>
        <v>0</v>
      </c>
      <c r="F6" s="44"/>
      <c r="G6" s="92"/>
    </row>
    <row r="7" spans="2:7" ht="19.5" customHeight="1" x14ac:dyDescent="0.3">
      <c r="B7" s="77">
        <v>5</v>
      </c>
      <c r="C7" s="41" t="s">
        <v>173</v>
      </c>
      <c r="D7" s="93"/>
      <c r="E7" s="43">
        <f t="shared" ref="E7:E13" si="1">+F7+G7</f>
        <v>0</v>
      </c>
      <c r="F7" s="44"/>
      <c r="G7" s="92"/>
    </row>
    <row r="8" spans="2:7" ht="19.5" customHeight="1" x14ac:dyDescent="0.3">
      <c r="B8" s="77">
        <v>6</v>
      </c>
      <c r="C8" s="41" t="s">
        <v>163</v>
      </c>
      <c r="D8" s="93"/>
      <c r="E8" s="43">
        <f t="shared" si="1"/>
        <v>0</v>
      </c>
      <c r="F8" s="44"/>
      <c r="G8" s="92"/>
    </row>
    <row r="9" spans="2:7" ht="19.5" customHeight="1" x14ac:dyDescent="0.3">
      <c r="B9" s="77">
        <v>7</v>
      </c>
      <c r="C9" s="41" t="s">
        <v>174</v>
      </c>
      <c r="D9" s="93"/>
      <c r="E9" s="43">
        <f t="shared" si="1"/>
        <v>0</v>
      </c>
      <c r="F9" s="44"/>
      <c r="G9" s="92"/>
    </row>
    <row r="10" spans="2:7" ht="19.5" customHeight="1" x14ac:dyDescent="0.3">
      <c r="B10" s="77">
        <v>8</v>
      </c>
      <c r="C10" s="41" t="s">
        <v>175</v>
      </c>
      <c r="D10" s="93"/>
      <c r="E10" s="43">
        <f t="shared" si="1"/>
        <v>0</v>
      </c>
      <c r="F10" s="44"/>
      <c r="G10" s="92"/>
    </row>
    <row r="11" spans="2:7" ht="19.5" customHeight="1" x14ac:dyDescent="0.3">
      <c r="B11" s="77">
        <v>9</v>
      </c>
      <c r="C11" s="41" t="s">
        <v>165</v>
      </c>
      <c r="D11" s="93"/>
      <c r="E11" s="43">
        <f t="shared" si="1"/>
        <v>0</v>
      </c>
      <c r="F11" s="44"/>
      <c r="G11" s="92"/>
    </row>
    <row r="12" spans="2:7" ht="19.5" customHeight="1" x14ac:dyDescent="0.3">
      <c r="B12" s="77">
        <v>10</v>
      </c>
      <c r="C12" s="41" t="s">
        <v>166</v>
      </c>
      <c r="D12" s="93"/>
      <c r="E12" s="43">
        <f t="shared" si="1"/>
        <v>0</v>
      </c>
      <c r="F12" s="44"/>
      <c r="G12" s="92"/>
    </row>
    <row r="13" spans="2:7" ht="19.5" customHeight="1" x14ac:dyDescent="0.3">
      <c r="B13" s="77">
        <v>11</v>
      </c>
      <c r="C13" s="41" t="s">
        <v>1795</v>
      </c>
      <c r="D13" s="93"/>
      <c r="E13" s="43">
        <f t="shared" si="1"/>
        <v>0</v>
      </c>
      <c r="F13" s="44"/>
      <c r="G13" s="92"/>
    </row>
    <row r="14" spans="2:7" ht="19.5" customHeight="1" x14ac:dyDescent="0.3">
      <c r="B14" s="77">
        <v>12</v>
      </c>
      <c r="C14" s="50" t="s">
        <v>1348</v>
      </c>
      <c r="D14" s="94"/>
      <c r="E14" s="43">
        <f t="shared" ref="E14:E21" si="2">+F14+G14</f>
        <v>0</v>
      </c>
      <c r="F14" s="44"/>
      <c r="G14" s="95"/>
    </row>
    <row r="15" spans="2:7" ht="19.5" customHeight="1" x14ac:dyDescent="0.3">
      <c r="B15" s="77">
        <v>13</v>
      </c>
      <c r="C15" s="96" t="s">
        <v>167</v>
      </c>
      <c r="D15" s="97"/>
      <c r="E15" s="98">
        <f t="shared" si="2"/>
        <v>0</v>
      </c>
      <c r="F15" s="99"/>
      <c r="G15" s="95"/>
    </row>
    <row r="16" spans="2:7" ht="19.5" customHeight="1" x14ac:dyDescent="0.3">
      <c r="B16" s="77">
        <v>14</v>
      </c>
      <c r="C16" s="100" t="s">
        <v>168</v>
      </c>
      <c r="D16" s="101" t="str">
        <f>IF(OR('CUADRO 6'!F7&gt;E16,'CUADRO 6'!G7&gt;F16,'CUADRO 6'!H7&gt;G16),"*","")</f>
        <v/>
      </c>
      <c r="E16" s="102">
        <f t="shared" si="2"/>
        <v>0</v>
      </c>
      <c r="F16" s="103">
        <f>SUM(F17:F18,F19:F26)</f>
        <v>0</v>
      </c>
      <c r="G16" s="104">
        <f>SUM(G17:G18,G19:G26)</f>
        <v>0</v>
      </c>
    </row>
    <row r="17" spans="2:7" ht="19.5" customHeight="1" x14ac:dyDescent="0.3">
      <c r="B17" s="77">
        <v>15</v>
      </c>
      <c r="C17" s="41" t="s">
        <v>169</v>
      </c>
      <c r="D17" s="93"/>
      <c r="E17" s="43">
        <f t="shared" si="2"/>
        <v>0</v>
      </c>
      <c r="F17" s="44"/>
      <c r="G17" s="92"/>
    </row>
    <row r="18" spans="2:7" ht="19.5" customHeight="1" x14ac:dyDescent="0.3">
      <c r="B18" s="77">
        <v>16</v>
      </c>
      <c r="C18" s="61" t="s">
        <v>91</v>
      </c>
      <c r="D18" s="105"/>
      <c r="E18" s="43">
        <f t="shared" si="2"/>
        <v>0</v>
      </c>
      <c r="F18" s="44"/>
      <c r="G18" s="92"/>
    </row>
    <row r="19" spans="2:7" ht="19.5" customHeight="1" x14ac:dyDescent="0.3">
      <c r="B19" s="77">
        <v>17</v>
      </c>
      <c r="C19" s="61" t="s">
        <v>92</v>
      </c>
      <c r="D19" s="105"/>
      <c r="E19" s="43">
        <f t="shared" si="2"/>
        <v>0</v>
      </c>
      <c r="F19" s="44"/>
      <c r="G19" s="92"/>
    </row>
    <row r="20" spans="2:7" ht="19.5" customHeight="1" x14ac:dyDescent="0.3">
      <c r="B20" s="77">
        <v>18</v>
      </c>
      <c r="C20" s="61" t="s">
        <v>1783</v>
      </c>
      <c r="D20" s="105"/>
      <c r="E20" s="43">
        <f t="shared" si="2"/>
        <v>0</v>
      </c>
      <c r="F20" s="44"/>
      <c r="G20" s="92"/>
    </row>
    <row r="21" spans="2:7" ht="19.5" customHeight="1" x14ac:dyDescent="0.3">
      <c r="B21" s="77">
        <v>19</v>
      </c>
      <c r="C21" s="41" t="s">
        <v>155</v>
      </c>
      <c r="D21" s="93"/>
      <c r="E21" s="43">
        <f t="shared" si="2"/>
        <v>0</v>
      </c>
      <c r="F21" s="44"/>
      <c r="G21" s="92"/>
    </row>
    <row r="22" spans="2:7" ht="19.5" customHeight="1" x14ac:dyDescent="0.3">
      <c r="B22" s="77">
        <v>20</v>
      </c>
      <c r="C22" s="41" t="s">
        <v>156</v>
      </c>
      <c r="D22" s="93"/>
      <c r="E22" s="43">
        <f t="shared" ref="E22:E33" si="3">+F22+G22</f>
        <v>0</v>
      </c>
      <c r="F22" s="44"/>
      <c r="G22" s="92"/>
    </row>
    <row r="23" spans="2:7" ht="19.5" customHeight="1" x14ac:dyDescent="0.3">
      <c r="B23" s="77">
        <v>21</v>
      </c>
      <c r="C23" s="41" t="s">
        <v>157</v>
      </c>
      <c r="D23" s="93"/>
      <c r="E23" s="43">
        <f t="shared" si="3"/>
        <v>0</v>
      </c>
      <c r="F23" s="44"/>
      <c r="G23" s="92"/>
    </row>
    <row r="24" spans="2:7" ht="19.5" customHeight="1" x14ac:dyDescent="0.3">
      <c r="B24" s="77">
        <v>22</v>
      </c>
      <c r="C24" s="41" t="s">
        <v>158</v>
      </c>
      <c r="D24" s="93"/>
      <c r="E24" s="43">
        <f t="shared" si="3"/>
        <v>0</v>
      </c>
      <c r="F24" s="44"/>
      <c r="G24" s="92"/>
    </row>
    <row r="25" spans="2:7" ht="19.5" customHeight="1" x14ac:dyDescent="0.3">
      <c r="B25" s="77">
        <v>23</v>
      </c>
      <c r="C25" s="41" t="s">
        <v>1347</v>
      </c>
      <c r="D25" s="93"/>
      <c r="E25" s="43">
        <f t="shared" si="3"/>
        <v>0</v>
      </c>
      <c r="F25" s="44"/>
      <c r="G25" s="92"/>
    </row>
    <row r="26" spans="2:7" ht="19.5" customHeight="1" x14ac:dyDescent="0.3">
      <c r="B26" s="77">
        <v>24</v>
      </c>
      <c r="C26" s="51" t="s">
        <v>159</v>
      </c>
      <c r="D26" s="106"/>
      <c r="E26" s="53">
        <f t="shared" si="3"/>
        <v>0</v>
      </c>
      <c r="F26" s="54"/>
      <c r="G26" s="107"/>
    </row>
    <row r="27" spans="2:7" ht="19.5" customHeight="1" x14ac:dyDescent="0.3">
      <c r="B27" s="77">
        <v>25</v>
      </c>
      <c r="C27" s="108" t="s">
        <v>160</v>
      </c>
      <c r="D27" s="101" t="str">
        <f>IF(OR('CUADRO 6'!F8&gt;E27,'CUADRO 6'!G8&gt;F27,'CUADRO 6'!H8&gt;G27),"*","")</f>
        <v/>
      </c>
      <c r="E27" s="109">
        <f t="shared" si="3"/>
        <v>0</v>
      </c>
      <c r="F27" s="110">
        <f>SUM(F28:F33)</f>
        <v>0</v>
      </c>
      <c r="G27" s="111">
        <f>SUM(G28:G33)</f>
        <v>0</v>
      </c>
    </row>
    <row r="28" spans="2:7" ht="19.5" customHeight="1" x14ac:dyDescent="0.3">
      <c r="B28" s="77">
        <v>26</v>
      </c>
      <c r="C28" s="61" t="s">
        <v>162</v>
      </c>
      <c r="D28" s="105"/>
      <c r="E28" s="43">
        <f t="shared" si="3"/>
        <v>0</v>
      </c>
      <c r="F28" s="44"/>
      <c r="G28" s="92"/>
    </row>
    <row r="29" spans="2:7" ht="19.5" customHeight="1" x14ac:dyDescent="0.3">
      <c r="B29" s="77">
        <v>27</v>
      </c>
      <c r="C29" s="61" t="s">
        <v>164</v>
      </c>
      <c r="D29" s="105"/>
      <c r="E29" s="43">
        <f t="shared" si="3"/>
        <v>0</v>
      </c>
      <c r="F29" s="44"/>
      <c r="G29" s="92"/>
    </row>
    <row r="30" spans="2:7" ht="19.5" customHeight="1" x14ac:dyDescent="0.3">
      <c r="B30" s="77">
        <v>28</v>
      </c>
      <c r="C30" s="61" t="s">
        <v>93</v>
      </c>
      <c r="D30" s="105"/>
      <c r="E30" s="43">
        <f t="shared" si="3"/>
        <v>0</v>
      </c>
      <c r="F30" s="44"/>
      <c r="G30" s="92"/>
    </row>
    <row r="31" spans="2:7" ht="19.5" customHeight="1" x14ac:dyDescent="0.3">
      <c r="B31" s="77">
        <v>29</v>
      </c>
      <c r="C31" s="61" t="s">
        <v>1788</v>
      </c>
      <c r="D31" s="105"/>
      <c r="E31" s="43">
        <f t="shared" si="3"/>
        <v>0</v>
      </c>
      <c r="F31" s="44"/>
      <c r="G31" s="92"/>
    </row>
    <row r="32" spans="2:7" ht="19.5" customHeight="1" x14ac:dyDescent="0.3">
      <c r="B32" s="77">
        <v>30</v>
      </c>
      <c r="C32" s="61" t="s">
        <v>1789</v>
      </c>
      <c r="D32" s="105"/>
      <c r="E32" s="43">
        <f t="shared" si="3"/>
        <v>0</v>
      </c>
      <c r="F32" s="44"/>
      <c r="G32" s="92"/>
    </row>
    <row r="33" spans="2:7" ht="19.5" customHeight="1" thickBot="1" x14ac:dyDescent="0.35">
      <c r="B33" s="77">
        <v>31</v>
      </c>
      <c r="C33" s="62" t="s">
        <v>170</v>
      </c>
      <c r="D33" s="112"/>
      <c r="E33" s="113">
        <f t="shared" si="3"/>
        <v>0</v>
      </c>
      <c r="F33" s="65"/>
      <c r="G33" s="114"/>
    </row>
    <row r="34" spans="2:7" ht="19.5" customHeight="1" thickTop="1" x14ac:dyDescent="0.3">
      <c r="C34" s="115" t="str">
        <f>IF(D4="|**|","|**| El Cuadro 6 no tiene información.","")</f>
        <v/>
      </c>
      <c r="D34" s="116"/>
      <c r="E34" s="117"/>
      <c r="F34" s="118"/>
      <c r="G34" s="118"/>
    </row>
    <row r="35" spans="2:7" ht="24.6" customHeight="1" x14ac:dyDescent="0.3">
      <c r="C35" s="450" t="str">
        <f>IF(OR(D5="*",D16="*",D27="*"),"*  Los datos del Cuadro 6 son mayores a los reportados en este Cuadro. Recuerde, los datos de este Cuadro pueden ser mayores, en caso de que una persona desempeñe más de un cargo, sino, deben ser iguales a los datos indicados en el Cuadro 6.","")</f>
        <v/>
      </c>
      <c r="D35" s="450"/>
      <c r="E35" s="450"/>
      <c r="F35" s="450"/>
      <c r="G35" s="450"/>
    </row>
    <row r="36" spans="2:7" ht="24.6" customHeight="1" x14ac:dyDescent="0.3">
      <c r="C36" s="450"/>
      <c r="D36" s="450"/>
      <c r="E36" s="450"/>
      <c r="F36" s="450"/>
      <c r="G36" s="450"/>
    </row>
    <row r="37" spans="2:7" ht="21" customHeight="1" x14ac:dyDescent="0.3">
      <c r="C37" s="72" t="s">
        <v>153</v>
      </c>
      <c r="D37" s="72"/>
      <c r="E37" s="74"/>
      <c r="F37" s="119"/>
      <c r="G37" s="119"/>
    </row>
    <row r="38" spans="2:7" ht="21" customHeight="1" x14ac:dyDescent="0.3">
      <c r="B38" s="77">
        <v>32</v>
      </c>
      <c r="C38" s="440"/>
      <c r="D38" s="441"/>
      <c r="E38" s="441"/>
      <c r="F38" s="441"/>
      <c r="G38" s="442"/>
    </row>
    <row r="39" spans="2:7" ht="21" customHeight="1" x14ac:dyDescent="0.3">
      <c r="C39" s="443"/>
      <c r="D39" s="444"/>
      <c r="E39" s="444"/>
      <c r="F39" s="444"/>
      <c r="G39" s="445"/>
    </row>
    <row r="40" spans="2:7" ht="21" customHeight="1" x14ac:dyDescent="0.3">
      <c r="C40" s="443"/>
      <c r="D40" s="444"/>
      <c r="E40" s="444"/>
      <c r="F40" s="444"/>
      <c r="G40" s="445"/>
    </row>
    <row r="41" spans="2:7" x14ac:dyDescent="0.3">
      <c r="C41" s="446"/>
      <c r="D41" s="447"/>
      <c r="E41" s="447"/>
      <c r="F41" s="447"/>
      <c r="G41" s="448"/>
    </row>
  </sheetData>
  <sheetProtection algorithmName="SHA-512" hashValue="SpWfrq7K2yKIRwlUbMBCrZGKdMBWt7iVDOr3+QB0ERoR66oajUWvC8Ha8JYhJI+2EgfFT9gbn8Ph92jvku5XAQ==" saltValue="5Thiv9sGIPZ8EjrazWwzPQ==" spinCount="100000" sheet="1" objects="1" scenarios="1"/>
  <mergeCells count="3">
    <mergeCell ref="C38:G41"/>
    <mergeCell ref="C2:G2"/>
    <mergeCell ref="C35:G36"/>
  </mergeCells>
  <conditionalFormatting sqref="E4:G4 F5:G5 E5:E33 F16:G16 F27:G27">
    <cfRule type="cellIs" dxfId="2" priority="5" operator="equal">
      <formula>0</formula>
    </cfRule>
  </conditionalFormatting>
  <dataValidations count="1">
    <dataValidation type="whole" operator="greaterThanOrEqual" allowBlank="1" showInputMessage="1" showErrorMessage="1" sqref="E4:G33" xr:uid="{00000000-0002-0000-0900-000000000000}">
      <formula1>0</formula1>
    </dataValidation>
  </dataValidations>
  <printOptions horizontalCentered="1" verticalCentered="1"/>
  <pageMargins left="0.15748031496062992" right="0.15748031496062992" top="0.15748031496062992" bottom="0.51181102362204722" header="0.31496062992125984" footer="0.19685039370078741"/>
  <pageSetup scale="66" orientation="landscape" r:id="rId1"/>
  <headerFooter scaleWithDoc="0">
    <oddFooter>&amp;R&amp;"Goudy,Negrita Cursiva"Servicio de 0 a 6 años y Aula Integrada&amp;"Goudy,Cursiva",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6">
    <pageSetUpPr fitToPage="1"/>
  </sheetPr>
  <dimension ref="B1:K35"/>
  <sheetViews>
    <sheetView showGridLines="0" zoomScale="90" zoomScaleNormal="90" workbookViewId="0">
      <selection activeCell="A2" sqref="A2"/>
    </sheetView>
  </sheetViews>
  <sheetFormatPr baseColWidth="10" defaultColWidth="11.44140625" defaultRowHeight="13.8" x14ac:dyDescent="0.3"/>
  <cols>
    <col min="1" max="1" width="6" style="19" customWidth="1"/>
    <col min="2" max="2" width="5.5546875" style="19" hidden="1" customWidth="1"/>
    <col min="3" max="3" width="51.21875" style="19" customWidth="1"/>
    <col min="4" max="4" width="5.6640625" style="76" customWidth="1"/>
    <col min="5" max="11" width="9.5546875" style="19" customWidth="1"/>
    <col min="12" max="16384" width="11.44140625" style="19"/>
  </cols>
  <sheetData>
    <row r="1" spans="2:11" ht="17.399999999999999" x14ac:dyDescent="0.3">
      <c r="C1" s="20" t="s">
        <v>1785</v>
      </c>
      <c r="D1" s="21"/>
      <c r="G1" s="22"/>
      <c r="H1" s="22"/>
      <c r="I1" s="22"/>
    </row>
    <row r="2" spans="2:11" ht="18" customHeight="1" x14ac:dyDescent="0.3">
      <c r="C2" s="451" t="s">
        <v>2435</v>
      </c>
      <c r="D2" s="451"/>
      <c r="E2" s="451"/>
      <c r="F2" s="451"/>
      <c r="G2" s="451"/>
      <c r="H2" s="451"/>
      <c r="I2" s="451"/>
      <c r="J2" s="451"/>
      <c r="K2" s="451"/>
    </row>
    <row r="3" spans="2:11" ht="18" customHeight="1" thickBot="1" x14ac:dyDescent="0.35">
      <c r="C3" s="449"/>
      <c r="D3" s="449"/>
      <c r="E3" s="449"/>
      <c r="F3" s="449"/>
      <c r="G3" s="449"/>
      <c r="H3" s="449"/>
      <c r="I3" s="449"/>
      <c r="J3" s="449"/>
      <c r="K3" s="449"/>
    </row>
    <row r="4" spans="2:11" s="23" customFormat="1" ht="39" customHeight="1" thickTop="1" thickBot="1" x14ac:dyDescent="0.35">
      <c r="B4" s="23">
        <v>1</v>
      </c>
      <c r="C4" s="452" t="s">
        <v>154</v>
      </c>
      <c r="D4" s="453"/>
      <c r="E4" s="24" t="s">
        <v>0</v>
      </c>
      <c r="F4" s="25" t="s">
        <v>1397</v>
      </c>
      <c r="G4" s="25" t="s">
        <v>1398</v>
      </c>
      <c r="H4" s="25" t="s">
        <v>1399</v>
      </c>
      <c r="I4" s="25" t="s">
        <v>1400</v>
      </c>
      <c r="J4" s="26" t="s">
        <v>171</v>
      </c>
      <c r="K4" s="27" t="s">
        <v>170</v>
      </c>
    </row>
    <row r="5" spans="2:11" ht="24.75" customHeight="1" thickTop="1" thickBot="1" x14ac:dyDescent="0.35">
      <c r="B5" s="19">
        <v>2</v>
      </c>
      <c r="C5" s="28" t="s">
        <v>1346</v>
      </c>
      <c r="D5" s="29"/>
      <c r="E5" s="30">
        <f t="shared" ref="E5:K5" si="0">+E6+E17</f>
        <v>0</v>
      </c>
      <c r="F5" s="31">
        <f t="shared" si="0"/>
        <v>0</v>
      </c>
      <c r="G5" s="32">
        <f t="shared" si="0"/>
        <v>0</v>
      </c>
      <c r="H5" s="31">
        <f t="shared" si="0"/>
        <v>0</v>
      </c>
      <c r="I5" s="32">
        <f t="shared" si="0"/>
        <v>0</v>
      </c>
      <c r="J5" s="31">
        <f t="shared" si="0"/>
        <v>0</v>
      </c>
      <c r="K5" s="33">
        <f t="shared" si="0"/>
        <v>0</v>
      </c>
    </row>
    <row r="6" spans="2:11" ht="22.5" customHeight="1" x14ac:dyDescent="0.3">
      <c r="B6" s="19">
        <v>3</v>
      </c>
      <c r="C6" s="34" t="s">
        <v>161</v>
      </c>
      <c r="D6" s="35"/>
      <c r="E6" s="36">
        <f t="shared" ref="E6:K6" si="1">SUM(E7:E16)</f>
        <v>0</v>
      </c>
      <c r="F6" s="37">
        <f t="shared" si="1"/>
        <v>0</v>
      </c>
      <c r="G6" s="38">
        <f t="shared" si="1"/>
        <v>0</v>
      </c>
      <c r="H6" s="37">
        <f t="shared" si="1"/>
        <v>0</v>
      </c>
      <c r="I6" s="38">
        <f t="shared" si="1"/>
        <v>0</v>
      </c>
      <c r="J6" s="39">
        <f t="shared" si="1"/>
        <v>0</v>
      </c>
      <c r="K6" s="40">
        <f t="shared" si="1"/>
        <v>0</v>
      </c>
    </row>
    <row r="7" spans="2:11" ht="22.5" customHeight="1" x14ac:dyDescent="0.3">
      <c r="B7" s="23">
        <v>4</v>
      </c>
      <c r="C7" s="41" t="s">
        <v>172</v>
      </c>
      <c r="D7" s="42" t="str">
        <f>IF(AND(E7&lt;&gt;'CUADRO 7'!E6),"**","")</f>
        <v/>
      </c>
      <c r="E7" s="43">
        <f t="shared" ref="E7:E16" si="2">SUM(F7:K7)</f>
        <v>0</v>
      </c>
      <c r="F7" s="44"/>
      <c r="G7" s="45"/>
      <c r="H7" s="44"/>
      <c r="I7" s="45"/>
      <c r="J7" s="44"/>
      <c r="K7" s="46"/>
    </row>
    <row r="8" spans="2:11" ht="22.5" customHeight="1" x14ac:dyDescent="0.3">
      <c r="B8" s="19">
        <v>5</v>
      </c>
      <c r="C8" s="41" t="s">
        <v>173</v>
      </c>
      <c r="D8" s="42" t="str">
        <f>IF(AND(E8&lt;&gt;'CUADRO 7'!E7),"**","")</f>
        <v/>
      </c>
      <c r="E8" s="43">
        <f t="shared" si="2"/>
        <v>0</v>
      </c>
      <c r="F8" s="44"/>
      <c r="G8" s="45"/>
      <c r="H8" s="44"/>
      <c r="I8" s="45"/>
      <c r="J8" s="44"/>
      <c r="K8" s="46"/>
    </row>
    <row r="9" spans="2:11" ht="22.5" customHeight="1" x14ac:dyDescent="0.3">
      <c r="B9" s="19">
        <v>6</v>
      </c>
      <c r="C9" s="41" t="s">
        <v>163</v>
      </c>
      <c r="D9" s="42" t="str">
        <f>IF(AND(E9&lt;&gt;'CUADRO 7'!E8),"**","")</f>
        <v/>
      </c>
      <c r="E9" s="43">
        <f t="shared" si="2"/>
        <v>0</v>
      </c>
      <c r="F9" s="44"/>
      <c r="G9" s="45"/>
      <c r="H9" s="44"/>
      <c r="I9" s="45"/>
      <c r="J9" s="44"/>
      <c r="K9" s="46"/>
    </row>
    <row r="10" spans="2:11" ht="22.5" customHeight="1" x14ac:dyDescent="0.3">
      <c r="B10" s="23">
        <v>7</v>
      </c>
      <c r="C10" s="41" t="s">
        <v>174</v>
      </c>
      <c r="D10" s="42" t="str">
        <f>IF(AND(E10&lt;&gt;'CUADRO 7'!E9),"**","")</f>
        <v/>
      </c>
      <c r="E10" s="43">
        <f t="shared" si="2"/>
        <v>0</v>
      </c>
      <c r="F10" s="44"/>
      <c r="G10" s="45"/>
      <c r="H10" s="44"/>
      <c r="I10" s="45"/>
      <c r="J10" s="44"/>
      <c r="K10" s="46"/>
    </row>
    <row r="11" spans="2:11" ht="22.5" customHeight="1" x14ac:dyDescent="0.3">
      <c r="B11" s="19">
        <v>8</v>
      </c>
      <c r="C11" s="41" t="s">
        <v>175</v>
      </c>
      <c r="D11" s="42" t="str">
        <f>IF(AND(E11&lt;&gt;'CUADRO 7'!E10),"**","")</f>
        <v/>
      </c>
      <c r="E11" s="43">
        <f t="shared" si="2"/>
        <v>0</v>
      </c>
      <c r="F11" s="44"/>
      <c r="G11" s="45"/>
      <c r="H11" s="44"/>
      <c r="I11" s="45"/>
      <c r="J11" s="44"/>
      <c r="K11" s="46"/>
    </row>
    <row r="12" spans="2:11" ht="22.5" customHeight="1" x14ac:dyDescent="0.3">
      <c r="B12" s="19">
        <v>9</v>
      </c>
      <c r="C12" s="41" t="s">
        <v>165</v>
      </c>
      <c r="D12" s="42" t="str">
        <f>IF(AND(E12&lt;&gt;'CUADRO 7'!E11),"**","")</f>
        <v/>
      </c>
      <c r="E12" s="43">
        <f t="shared" si="2"/>
        <v>0</v>
      </c>
      <c r="F12" s="44"/>
      <c r="G12" s="45"/>
      <c r="H12" s="44"/>
      <c r="I12" s="47"/>
      <c r="J12" s="44"/>
      <c r="K12" s="46"/>
    </row>
    <row r="13" spans="2:11" ht="22.5" customHeight="1" x14ac:dyDescent="0.3">
      <c r="B13" s="23">
        <v>10</v>
      </c>
      <c r="C13" s="41" t="s">
        <v>166</v>
      </c>
      <c r="D13" s="42" t="str">
        <f>IF(AND(E13&lt;&gt;'CUADRO 7'!E12),"**","")</f>
        <v/>
      </c>
      <c r="E13" s="43">
        <f t="shared" si="2"/>
        <v>0</v>
      </c>
      <c r="F13" s="44"/>
      <c r="G13" s="45"/>
      <c r="H13" s="44"/>
      <c r="I13" s="47"/>
      <c r="J13" s="44"/>
      <c r="K13" s="46"/>
    </row>
    <row r="14" spans="2:11" ht="22.5" customHeight="1" x14ac:dyDescent="0.25">
      <c r="B14" s="19">
        <v>11</v>
      </c>
      <c r="C14" s="41" t="s">
        <v>1795</v>
      </c>
      <c r="D14" s="42" t="str">
        <f>IF(AND(E14&lt;&gt;'CUADRO 7'!E13),"**","")</f>
        <v/>
      </c>
      <c r="E14" s="43">
        <f t="shared" si="2"/>
        <v>0</v>
      </c>
      <c r="F14" s="44"/>
      <c r="G14" s="48"/>
      <c r="H14" s="44"/>
      <c r="I14" s="47"/>
      <c r="J14" s="44"/>
      <c r="K14" s="49"/>
    </row>
    <row r="15" spans="2:11" ht="22.5" customHeight="1" x14ac:dyDescent="0.3">
      <c r="B15" s="19">
        <v>12</v>
      </c>
      <c r="C15" s="50" t="s">
        <v>1348</v>
      </c>
      <c r="D15" s="42" t="str">
        <f>IF(AND(E15&lt;&gt;'CUADRO 7'!E14),"**","")</f>
        <v/>
      </c>
      <c r="E15" s="43">
        <f t="shared" si="2"/>
        <v>0</v>
      </c>
      <c r="F15" s="44"/>
      <c r="G15" s="45"/>
      <c r="H15" s="44"/>
      <c r="I15" s="45"/>
      <c r="J15" s="44"/>
      <c r="K15" s="46"/>
    </row>
    <row r="16" spans="2:11" ht="22.5" customHeight="1" x14ac:dyDescent="0.3">
      <c r="B16" s="23">
        <v>13</v>
      </c>
      <c r="C16" s="51" t="s">
        <v>167</v>
      </c>
      <c r="D16" s="52" t="str">
        <f>IF(AND(E16&lt;&gt;'CUADRO 7'!E15),"**","")</f>
        <v/>
      </c>
      <c r="E16" s="53">
        <f t="shared" si="2"/>
        <v>0</v>
      </c>
      <c r="F16" s="54"/>
      <c r="G16" s="55"/>
      <c r="H16" s="54"/>
      <c r="I16" s="55"/>
      <c r="J16" s="54"/>
      <c r="K16" s="56"/>
    </row>
    <row r="17" spans="2:11" ht="22.5" customHeight="1" x14ac:dyDescent="0.3">
      <c r="B17" s="19">
        <v>14</v>
      </c>
      <c r="C17" s="57" t="s">
        <v>168</v>
      </c>
      <c r="D17" s="58"/>
      <c r="E17" s="59">
        <f t="shared" ref="E17:K17" si="3">SUM(E18:E27)</f>
        <v>0</v>
      </c>
      <c r="F17" s="37">
        <f t="shared" si="3"/>
        <v>0</v>
      </c>
      <c r="G17" s="38">
        <f t="shared" si="3"/>
        <v>0</v>
      </c>
      <c r="H17" s="37">
        <f t="shared" si="3"/>
        <v>0</v>
      </c>
      <c r="I17" s="38">
        <f t="shared" si="3"/>
        <v>0</v>
      </c>
      <c r="J17" s="37">
        <f t="shared" si="3"/>
        <v>0</v>
      </c>
      <c r="K17" s="40">
        <f t="shared" si="3"/>
        <v>0</v>
      </c>
    </row>
    <row r="18" spans="2:11" ht="22.5" customHeight="1" x14ac:dyDescent="0.3">
      <c r="B18" s="19">
        <v>15</v>
      </c>
      <c r="C18" s="41" t="s">
        <v>169</v>
      </c>
      <c r="D18" s="60" t="str">
        <f>IF(AND(E18&lt;&gt;'CUADRO 7'!E17),"**","")</f>
        <v/>
      </c>
      <c r="E18" s="43">
        <f t="shared" ref="E18:E27" si="4">SUM(F18:K18)</f>
        <v>0</v>
      </c>
      <c r="F18" s="44"/>
      <c r="G18" s="45"/>
      <c r="H18" s="44"/>
      <c r="I18" s="45"/>
      <c r="J18" s="44"/>
      <c r="K18" s="46"/>
    </row>
    <row r="19" spans="2:11" ht="22.5" customHeight="1" x14ac:dyDescent="0.3">
      <c r="B19" s="23">
        <v>16</v>
      </c>
      <c r="C19" s="41" t="s">
        <v>91</v>
      </c>
      <c r="D19" s="60" t="str">
        <f>IF(AND(E19&lt;&gt;'CUADRO 7'!E18),"**","")</f>
        <v/>
      </c>
      <c r="E19" s="43">
        <f t="shared" si="4"/>
        <v>0</v>
      </c>
      <c r="F19" s="44"/>
      <c r="G19" s="45"/>
      <c r="H19" s="44"/>
      <c r="I19" s="45"/>
      <c r="J19" s="44"/>
      <c r="K19" s="46"/>
    </row>
    <row r="20" spans="2:11" ht="22.5" customHeight="1" x14ac:dyDescent="0.3">
      <c r="B20" s="19">
        <v>17</v>
      </c>
      <c r="C20" s="41" t="s">
        <v>92</v>
      </c>
      <c r="D20" s="60" t="str">
        <f>IF(AND(E20&lt;&gt;'CUADRO 7'!E19),"**","")</f>
        <v/>
      </c>
      <c r="E20" s="43">
        <f t="shared" si="4"/>
        <v>0</v>
      </c>
      <c r="F20" s="44"/>
      <c r="G20" s="45"/>
      <c r="H20" s="44"/>
      <c r="I20" s="45"/>
      <c r="J20" s="44"/>
      <c r="K20" s="46"/>
    </row>
    <row r="21" spans="2:11" ht="22.5" customHeight="1" x14ac:dyDescent="0.3">
      <c r="B21" s="19">
        <v>18</v>
      </c>
      <c r="C21" s="61" t="s">
        <v>1783</v>
      </c>
      <c r="D21" s="60" t="str">
        <f>IF(AND(E21&lt;&gt;'CUADRO 7'!E20),"**","")</f>
        <v/>
      </c>
      <c r="E21" s="43">
        <f t="shared" si="4"/>
        <v>0</v>
      </c>
      <c r="F21" s="44"/>
      <c r="G21" s="45"/>
      <c r="H21" s="44"/>
      <c r="I21" s="45"/>
      <c r="J21" s="44"/>
      <c r="K21" s="46"/>
    </row>
    <row r="22" spans="2:11" ht="22.5" customHeight="1" x14ac:dyDescent="0.3">
      <c r="B22" s="23">
        <v>19</v>
      </c>
      <c r="C22" s="41" t="s">
        <v>155</v>
      </c>
      <c r="D22" s="60" t="str">
        <f>IF(AND(E22&lt;&gt;'CUADRO 7'!E21),"**","")</f>
        <v/>
      </c>
      <c r="E22" s="43">
        <f t="shared" si="4"/>
        <v>0</v>
      </c>
      <c r="F22" s="44"/>
      <c r="G22" s="45"/>
      <c r="H22" s="44"/>
      <c r="I22" s="45"/>
      <c r="J22" s="44"/>
      <c r="K22" s="46"/>
    </row>
    <row r="23" spans="2:11" ht="22.5" customHeight="1" x14ac:dyDescent="0.3">
      <c r="B23" s="19">
        <v>20</v>
      </c>
      <c r="C23" s="41" t="s">
        <v>156</v>
      </c>
      <c r="D23" s="60" t="str">
        <f>IF(AND(E23&lt;&gt;'CUADRO 7'!E22),"**","")</f>
        <v/>
      </c>
      <c r="E23" s="43">
        <f t="shared" si="4"/>
        <v>0</v>
      </c>
      <c r="F23" s="44"/>
      <c r="G23" s="45"/>
      <c r="H23" s="44"/>
      <c r="I23" s="45"/>
      <c r="J23" s="44"/>
      <c r="K23" s="46"/>
    </row>
    <row r="24" spans="2:11" ht="22.5" customHeight="1" x14ac:dyDescent="0.3">
      <c r="B24" s="19">
        <v>21</v>
      </c>
      <c r="C24" s="41" t="s">
        <v>157</v>
      </c>
      <c r="D24" s="60" t="str">
        <f>IF(AND(E24&lt;&gt;'CUADRO 7'!E23),"**","")</f>
        <v/>
      </c>
      <c r="E24" s="43">
        <f t="shared" si="4"/>
        <v>0</v>
      </c>
      <c r="F24" s="44"/>
      <c r="G24" s="45"/>
      <c r="H24" s="44"/>
      <c r="I24" s="45"/>
      <c r="J24" s="44"/>
      <c r="K24" s="46"/>
    </row>
    <row r="25" spans="2:11" ht="22.5" customHeight="1" x14ac:dyDescent="0.3">
      <c r="B25" s="23">
        <v>22</v>
      </c>
      <c r="C25" s="41" t="s">
        <v>158</v>
      </c>
      <c r="D25" s="60" t="str">
        <f>IF(AND(E25&lt;&gt;'CUADRO 7'!E24),"**","")</f>
        <v/>
      </c>
      <c r="E25" s="43">
        <f t="shared" si="4"/>
        <v>0</v>
      </c>
      <c r="F25" s="44"/>
      <c r="G25" s="45"/>
      <c r="H25" s="44"/>
      <c r="I25" s="45"/>
      <c r="J25" s="44"/>
      <c r="K25" s="46"/>
    </row>
    <row r="26" spans="2:11" ht="22.5" customHeight="1" x14ac:dyDescent="0.3">
      <c r="B26" s="19">
        <v>23</v>
      </c>
      <c r="C26" s="41" t="s">
        <v>1347</v>
      </c>
      <c r="D26" s="60" t="str">
        <f>IF(AND(E26&lt;&gt;'CUADRO 7'!E25),"**","")</f>
        <v/>
      </c>
      <c r="E26" s="43">
        <f t="shared" si="4"/>
        <v>0</v>
      </c>
      <c r="F26" s="44"/>
      <c r="G26" s="45"/>
      <c r="H26" s="44"/>
      <c r="I26" s="45"/>
      <c r="J26" s="44"/>
      <c r="K26" s="46"/>
    </row>
    <row r="27" spans="2:11" ht="22.5" customHeight="1" thickBot="1" x14ac:dyDescent="0.35">
      <c r="B27" s="19">
        <v>24</v>
      </c>
      <c r="C27" s="62" t="s">
        <v>159</v>
      </c>
      <c r="D27" s="63" t="str">
        <f>IF(AND(E27&lt;&gt;'CUADRO 7'!E26),"**","")</f>
        <v/>
      </c>
      <c r="E27" s="64">
        <f t="shared" si="4"/>
        <v>0</v>
      </c>
      <c r="F27" s="65"/>
      <c r="G27" s="66"/>
      <c r="H27" s="65"/>
      <c r="I27" s="66"/>
      <c r="J27" s="65"/>
      <c r="K27" s="67"/>
    </row>
    <row r="28" spans="2:11" s="23" customFormat="1" ht="15.75" customHeight="1" thickTop="1" x14ac:dyDescent="0.3">
      <c r="C28" s="454"/>
      <c r="D28" s="68"/>
      <c r="E28" s="69" t="str">
        <f>IF(OR(E7&lt;&gt;'CUADRO 7'!E6,E8&lt;&gt;'CUADRO 7'!E7,E9&lt;&gt;'CUADRO 7'!E8,E10&lt;&gt;'CUADRO 7'!E9,E11&lt;&gt;'CUADRO 7'!E10,E12&lt;&gt;'CUADRO 7'!E11,E13&lt;&gt;'CUADRO 7'!E12,E14&lt;&gt;'CUADRO 7'!E13,E15&lt;&gt;'CUADRO 7'!E14,E16&lt;&gt;'CUADRO 7'!E15,E18&lt;&gt;'CUADRO 7'!E17,E19&lt;&gt;'CUADRO 7'!E18,E20&lt;&gt;'CUADRO 7'!E19,E21&lt;&gt;'CUADRO 7'!E20,E22&lt;&gt;'CUADRO 7'!E21,E23&lt;&gt;'CUADRO 7'!E22,E24&lt;&gt;'CUADRO 7'!E23,E25&lt;&gt;'CUADRO 7'!E24,E26&lt;&gt;'CUADRO 7'!E25,E27&lt;&gt;'CUADRO 7'!E26),"**","")</f>
        <v/>
      </c>
      <c r="F28" s="455" t="str">
        <f>IF(E28="**","** ¡VERIFICAR!.  La cifra digitada en alguno de los Cargos es diferente a la que se reportó en el Cuadro 7.","")</f>
        <v/>
      </c>
      <c r="G28" s="455"/>
      <c r="H28" s="455"/>
      <c r="I28" s="455"/>
      <c r="J28" s="455"/>
      <c r="K28" s="455"/>
    </row>
    <row r="29" spans="2:11" s="23" customFormat="1" ht="15.75" customHeight="1" x14ac:dyDescent="0.3">
      <c r="C29" s="431"/>
      <c r="D29" s="68"/>
      <c r="E29" s="69"/>
      <c r="F29" s="420"/>
      <c r="G29" s="420"/>
      <c r="H29" s="420"/>
      <c r="I29" s="420"/>
      <c r="J29" s="420"/>
      <c r="K29" s="420"/>
    </row>
    <row r="30" spans="2:11" s="23" customFormat="1" ht="18" customHeight="1" x14ac:dyDescent="0.3">
      <c r="C30" s="431"/>
      <c r="D30" s="70"/>
      <c r="E30" s="71"/>
      <c r="F30" s="420"/>
      <c r="G30" s="420"/>
      <c r="H30" s="420"/>
      <c r="I30" s="420"/>
      <c r="J30" s="420"/>
      <c r="K30" s="420"/>
    </row>
    <row r="31" spans="2:11" ht="24.75" customHeight="1" x14ac:dyDescent="0.3">
      <c r="C31" s="72" t="s">
        <v>153</v>
      </c>
      <c r="D31" s="73"/>
      <c r="E31" s="74"/>
      <c r="F31" s="75"/>
      <c r="G31" s="75"/>
      <c r="H31" s="75"/>
      <c r="I31" s="75"/>
      <c r="J31" s="75"/>
      <c r="K31" s="75"/>
    </row>
    <row r="32" spans="2:11" ht="26.25" customHeight="1" x14ac:dyDescent="0.3">
      <c r="B32" s="19">
        <v>25</v>
      </c>
      <c r="C32" s="440"/>
      <c r="D32" s="441"/>
      <c r="E32" s="441"/>
      <c r="F32" s="441"/>
      <c r="G32" s="441"/>
      <c r="H32" s="441"/>
      <c r="I32" s="441"/>
      <c r="J32" s="441"/>
      <c r="K32" s="442"/>
    </row>
    <row r="33" spans="3:11" ht="26.25" customHeight="1" x14ac:dyDescent="0.3">
      <c r="C33" s="443"/>
      <c r="D33" s="444"/>
      <c r="E33" s="444"/>
      <c r="F33" s="444"/>
      <c r="G33" s="444"/>
      <c r="H33" s="444"/>
      <c r="I33" s="444"/>
      <c r="J33" s="444"/>
      <c r="K33" s="445"/>
    </row>
    <row r="34" spans="3:11" ht="26.25" customHeight="1" x14ac:dyDescent="0.3">
      <c r="C34" s="443"/>
      <c r="D34" s="444"/>
      <c r="E34" s="444"/>
      <c r="F34" s="444"/>
      <c r="G34" s="444"/>
      <c r="H34" s="444"/>
      <c r="I34" s="444"/>
      <c r="J34" s="444"/>
      <c r="K34" s="445"/>
    </row>
    <row r="35" spans="3:11" ht="26.25" customHeight="1" x14ac:dyDescent="0.3">
      <c r="C35" s="446"/>
      <c r="D35" s="447"/>
      <c r="E35" s="447"/>
      <c r="F35" s="447"/>
      <c r="G35" s="447"/>
      <c r="H35" s="447"/>
      <c r="I35" s="447"/>
      <c r="J35" s="447"/>
      <c r="K35" s="448"/>
    </row>
  </sheetData>
  <sheetProtection algorithmName="SHA-512" hashValue="191noi56wDu6SDXp1bKDHdUZjrHOxDC/krSpSBSoZxyumxKwMkE2Oyf1+x90lVf1q3xL6ux+wEdXzR2oBiXacA==" saltValue="FaZAXNbylLaICQImxmKgLg==" spinCount="100000" sheet="1" objects="1" scenarios="1"/>
  <mergeCells count="5">
    <mergeCell ref="C2:K3"/>
    <mergeCell ref="C32:K35"/>
    <mergeCell ref="C4:D4"/>
    <mergeCell ref="C28:C30"/>
    <mergeCell ref="F28:K30"/>
  </mergeCells>
  <conditionalFormatting sqref="E5:E27">
    <cfRule type="cellIs" dxfId="1" priority="5" operator="equal">
      <formula>0</formula>
    </cfRule>
  </conditionalFormatting>
  <conditionalFormatting sqref="F5:K6 F17:K17">
    <cfRule type="cellIs" dxfId="0" priority="7" operator="equal">
      <formula>0</formula>
    </cfRule>
  </conditionalFormatting>
  <dataValidations count="1">
    <dataValidation type="whole" operator="greaterThanOrEqual" allowBlank="1" showInputMessage="1" showErrorMessage="1" sqref="E5:K27" xr:uid="{00000000-0002-0000-0A00-000000000000}">
      <formula1>0</formula1>
    </dataValidation>
  </dataValidations>
  <printOptions horizontalCentered="1" verticalCentered="1"/>
  <pageMargins left="0.15748031496062992" right="0.15748031496062992" top="0.15748031496062992" bottom="0.51181102362204722" header="0.31496062992125984" footer="0.19685039370078741"/>
  <pageSetup scale="71" orientation="landscape" r:id="rId1"/>
  <headerFooter scaleWithDoc="0">
    <oddFooter>&amp;R&amp;"Goudy,Negrita Cursiva"Servicio de 0 a 6 años y Aula Integrada&amp;"Goudy,Cursiva",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</sheetPr>
  <dimension ref="A1:V202"/>
  <sheetViews>
    <sheetView topLeftCell="L1" zoomScale="90" zoomScaleNormal="90" workbookViewId="0">
      <pane ySplit="2" topLeftCell="A26" activePane="bottomLeft" state="frozen"/>
      <selection pane="bottomLeft" activeCell="N53" sqref="N53"/>
    </sheetView>
  </sheetViews>
  <sheetFormatPr baseColWidth="10" defaultColWidth="11.44140625" defaultRowHeight="14.4" x14ac:dyDescent="0.3"/>
  <cols>
    <col min="1" max="1" width="10.6640625" style="10" bestFit="1" customWidth="1"/>
    <col min="2" max="2" width="10.33203125" style="10" bestFit="1" customWidth="1"/>
    <col min="3" max="3" width="41.88671875" style="10" bestFit="1" customWidth="1"/>
    <col min="4" max="4" width="18.88671875" style="10" bestFit="1" customWidth="1"/>
    <col min="5" max="5" width="8.44140625" style="10" bestFit="1" customWidth="1"/>
    <col min="6" max="6" width="5.88671875" style="10" bestFit="1" customWidth="1"/>
    <col min="7" max="7" width="7.109375" style="10" bestFit="1" customWidth="1"/>
    <col min="8" max="8" width="6.44140625" style="10" bestFit="1" customWidth="1"/>
    <col min="9" max="9" width="7.88671875" style="10" bestFit="1" customWidth="1"/>
    <col min="10" max="10" width="13.33203125" style="10" bestFit="1" customWidth="1"/>
    <col min="11" max="11" width="11" style="10" bestFit="1" customWidth="1"/>
    <col min="12" max="12" width="11.5546875" style="10" bestFit="1" customWidth="1"/>
    <col min="13" max="13" width="23" style="10" bestFit="1" customWidth="1"/>
    <col min="14" max="14" width="15.44140625" style="10" bestFit="1" customWidth="1"/>
    <col min="15" max="15" width="32.6640625" style="10" bestFit="1" customWidth="1"/>
    <col min="16" max="16" width="12.44140625" style="10" bestFit="1" customWidth="1"/>
    <col min="17" max="17" width="9" style="10" bestFit="1" customWidth="1"/>
    <col min="18" max="18" width="48.44140625" style="10" bestFit="1" customWidth="1"/>
    <col min="19" max="19" width="47.33203125" style="10" bestFit="1" customWidth="1"/>
    <col min="20" max="20" width="12.44140625" style="10" bestFit="1" customWidth="1"/>
    <col min="21" max="21" width="10.44140625" style="6" bestFit="1" customWidth="1"/>
    <col min="22" max="22" width="11.109375" style="6" bestFit="1" customWidth="1"/>
    <col min="23" max="16384" width="11.44140625" style="6"/>
  </cols>
  <sheetData>
    <row r="1" spans="1:22" x14ac:dyDescent="0.3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  <c r="V1" s="5">
        <v>22</v>
      </c>
    </row>
    <row r="2" spans="1:22" s="9" customFormat="1" x14ac:dyDescent="0.3">
      <c r="A2" s="7" t="s">
        <v>20</v>
      </c>
      <c r="B2" s="7" t="s">
        <v>19</v>
      </c>
      <c r="C2" s="7" t="s">
        <v>21</v>
      </c>
      <c r="D2" s="7" t="s">
        <v>22</v>
      </c>
      <c r="E2" s="7" t="s">
        <v>23</v>
      </c>
      <c r="F2" s="7" t="s">
        <v>24</v>
      </c>
      <c r="G2" s="7" t="s">
        <v>25</v>
      </c>
      <c r="H2" s="7" t="s">
        <v>26</v>
      </c>
      <c r="I2" s="7"/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7" t="s">
        <v>32</v>
      </c>
      <c r="P2" s="7" t="s">
        <v>33</v>
      </c>
      <c r="Q2" s="7" t="s">
        <v>34</v>
      </c>
      <c r="R2" s="7" t="s">
        <v>35</v>
      </c>
      <c r="S2" s="7" t="s">
        <v>36</v>
      </c>
      <c r="T2" s="7" t="s">
        <v>37</v>
      </c>
      <c r="U2" s="7" t="s">
        <v>89</v>
      </c>
      <c r="V2" s="8" t="s">
        <v>90</v>
      </c>
    </row>
    <row r="3" spans="1:22" x14ac:dyDescent="0.3">
      <c r="A3" s="11" t="s">
        <v>669</v>
      </c>
      <c r="B3" s="11" t="s">
        <v>668</v>
      </c>
      <c r="C3" s="11" t="s">
        <v>670</v>
      </c>
      <c r="D3" s="11" t="s">
        <v>1590</v>
      </c>
      <c r="E3" s="11" t="s">
        <v>2</v>
      </c>
      <c r="F3" s="11" t="s">
        <v>38</v>
      </c>
      <c r="G3" s="11" t="s">
        <v>2</v>
      </c>
      <c r="H3" s="11" t="s">
        <v>4</v>
      </c>
      <c r="I3" s="10" t="str">
        <f t="shared" ref="I3:I66" si="0">CONCATENATE(F3,"-",G3,"-",H3)</f>
        <v>1-01-03</v>
      </c>
      <c r="M3" s="11" t="s">
        <v>671</v>
      </c>
      <c r="N3" s="11" t="s">
        <v>2632</v>
      </c>
      <c r="O3" s="11" t="s">
        <v>2633</v>
      </c>
      <c r="P3" s="11">
        <v>22581527</v>
      </c>
      <c r="Q3" s="11">
        <v>22577775</v>
      </c>
      <c r="R3" s="11" t="s">
        <v>1835</v>
      </c>
      <c r="S3" s="11" t="s">
        <v>2634</v>
      </c>
      <c r="V3" s="11" t="s">
        <v>1632</v>
      </c>
    </row>
    <row r="4" spans="1:22" x14ac:dyDescent="0.3">
      <c r="A4" s="11" t="s">
        <v>674</v>
      </c>
      <c r="B4" s="11" t="s">
        <v>673</v>
      </c>
      <c r="C4" s="11" t="s">
        <v>675</v>
      </c>
      <c r="D4" s="11" t="s">
        <v>1590</v>
      </c>
      <c r="E4" s="11" t="s">
        <v>3</v>
      </c>
      <c r="F4" s="11" t="s">
        <v>38</v>
      </c>
      <c r="G4" s="11" t="s">
        <v>2</v>
      </c>
      <c r="H4" s="11" t="s">
        <v>2</v>
      </c>
      <c r="I4" s="10" t="str">
        <f t="shared" si="0"/>
        <v>1-01-01</v>
      </c>
      <c r="M4" s="11" t="s">
        <v>676</v>
      </c>
      <c r="N4" s="11" t="s">
        <v>2632</v>
      </c>
      <c r="O4" s="11" t="s">
        <v>2635</v>
      </c>
      <c r="P4" s="11">
        <v>22483352</v>
      </c>
      <c r="Q4" s="11">
        <v>22579661</v>
      </c>
      <c r="R4" s="11" t="s">
        <v>1533</v>
      </c>
      <c r="S4" s="11" t="s">
        <v>2636</v>
      </c>
      <c r="V4" s="11" t="s">
        <v>1633</v>
      </c>
    </row>
    <row r="5" spans="1:22" x14ac:dyDescent="0.3">
      <c r="A5" s="11" t="s">
        <v>678</v>
      </c>
      <c r="B5" s="11" t="s">
        <v>677</v>
      </c>
      <c r="C5" s="11" t="s">
        <v>679</v>
      </c>
      <c r="D5" s="11" t="s">
        <v>1590</v>
      </c>
      <c r="E5" s="11" t="s">
        <v>5</v>
      </c>
      <c r="F5" s="11" t="s">
        <v>38</v>
      </c>
      <c r="G5" s="11" t="s">
        <v>680</v>
      </c>
      <c r="H5" s="11" t="s">
        <v>2</v>
      </c>
      <c r="I5" s="10" t="str">
        <f t="shared" si="0"/>
        <v>1-18-01</v>
      </c>
      <c r="M5" s="11" t="s">
        <v>681</v>
      </c>
      <c r="N5" s="11" t="s">
        <v>2632</v>
      </c>
      <c r="O5" s="11" t="s">
        <v>2447</v>
      </c>
      <c r="P5" s="11">
        <v>22720051</v>
      </c>
      <c r="Q5" s="11">
        <v>22720595</v>
      </c>
      <c r="R5" s="11" t="s">
        <v>1427</v>
      </c>
      <c r="S5" s="11" t="s">
        <v>1428</v>
      </c>
      <c r="V5" s="11" t="s">
        <v>704</v>
      </c>
    </row>
    <row r="6" spans="1:22" x14ac:dyDescent="0.3">
      <c r="A6" s="11" t="s">
        <v>683</v>
      </c>
      <c r="B6" s="11" t="s">
        <v>682</v>
      </c>
      <c r="C6" s="11" t="s">
        <v>684</v>
      </c>
      <c r="D6" s="11" t="s">
        <v>1591</v>
      </c>
      <c r="E6" s="11" t="s">
        <v>5</v>
      </c>
      <c r="F6" s="11" t="s">
        <v>38</v>
      </c>
      <c r="G6" s="11" t="s">
        <v>16</v>
      </c>
      <c r="H6" s="11" t="s">
        <v>2</v>
      </c>
      <c r="I6" s="10" t="str">
        <f t="shared" si="0"/>
        <v>1-13-01</v>
      </c>
      <c r="M6" s="11" t="s">
        <v>685</v>
      </c>
      <c r="N6" s="11" t="s">
        <v>2632</v>
      </c>
      <c r="O6" s="11" t="s">
        <v>1833</v>
      </c>
      <c r="P6" s="11">
        <v>22353582</v>
      </c>
      <c r="Q6" s="11">
        <v>22401557</v>
      </c>
      <c r="R6" s="11" t="s">
        <v>1534</v>
      </c>
      <c r="S6" s="11" t="s">
        <v>2637</v>
      </c>
      <c r="V6" s="11" t="s">
        <v>758</v>
      </c>
    </row>
    <row r="7" spans="1:22" x14ac:dyDescent="0.3">
      <c r="A7" s="11" t="s">
        <v>687</v>
      </c>
      <c r="B7" s="11" t="s">
        <v>686</v>
      </c>
      <c r="C7" s="11" t="s">
        <v>688</v>
      </c>
      <c r="D7" s="11" t="s">
        <v>1592</v>
      </c>
      <c r="E7" s="11" t="s">
        <v>6</v>
      </c>
      <c r="F7" s="11" t="s">
        <v>38</v>
      </c>
      <c r="G7" s="11" t="s">
        <v>2</v>
      </c>
      <c r="H7" s="11" t="s">
        <v>8</v>
      </c>
      <c r="I7" s="10" t="str">
        <f t="shared" si="0"/>
        <v>1-01-07</v>
      </c>
      <c r="M7" s="11" t="s">
        <v>689</v>
      </c>
      <c r="N7" s="11" t="s">
        <v>2632</v>
      </c>
      <c r="O7" s="11" t="s">
        <v>2448</v>
      </c>
      <c r="P7" s="11">
        <v>25202356</v>
      </c>
      <c r="Q7" s="11">
        <v>0</v>
      </c>
      <c r="R7" s="11" t="s">
        <v>1535</v>
      </c>
      <c r="S7" s="11" t="s">
        <v>1836</v>
      </c>
      <c r="V7" s="11" t="s">
        <v>1634</v>
      </c>
    </row>
    <row r="8" spans="1:22" x14ac:dyDescent="0.3">
      <c r="A8" s="11" t="s">
        <v>691</v>
      </c>
      <c r="B8" s="11" t="s">
        <v>690</v>
      </c>
      <c r="C8" s="11" t="s">
        <v>692</v>
      </c>
      <c r="D8" s="11" t="s">
        <v>1592</v>
      </c>
      <c r="E8" s="11" t="s">
        <v>2</v>
      </c>
      <c r="F8" s="11" t="s">
        <v>38</v>
      </c>
      <c r="G8" s="11" t="s">
        <v>2</v>
      </c>
      <c r="H8" s="11" t="s">
        <v>10</v>
      </c>
      <c r="I8" s="10" t="str">
        <f t="shared" si="0"/>
        <v>1-01-08</v>
      </c>
      <c r="M8" s="11" t="s">
        <v>693</v>
      </c>
      <c r="N8" s="11" t="s">
        <v>2632</v>
      </c>
      <c r="O8" s="11" t="s">
        <v>2638</v>
      </c>
      <c r="P8" s="11">
        <v>22323857</v>
      </c>
      <c r="Q8" s="11">
        <v>0</v>
      </c>
      <c r="R8" s="11" t="s">
        <v>1596</v>
      </c>
      <c r="S8" s="11" t="s">
        <v>1597</v>
      </c>
      <c r="V8" s="11" t="s">
        <v>763</v>
      </c>
    </row>
    <row r="9" spans="1:22" x14ac:dyDescent="0.3">
      <c r="A9" s="11" t="s">
        <v>695</v>
      </c>
      <c r="B9" s="11" t="s">
        <v>694</v>
      </c>
      <c r="C9" s="11" t="s">
        <v>1513</v>
      </c>
      <c r="D9" s="11" t="s">
        <v>1592</v>
      </c>
      <c r="E9" s="11" t="s">
        <v>3</v>
      </c>
      <c r="F9" s="11" t="s">
        <v>38</v>
      </c>
      <c r="G9" s="11" t="s">
        <v>2</v>
      </c>
      <c r="H9" s="11" t="s">
        <v>11</v>
      </c>
      <c r="I9" s="10" t="str">
        <f t="shared" si="0"/>
        <v>1-01-09</v>
      </c>
      <c r="M9" s="11" t="s">
        <v>697</v>
      </c>
      <c r="N9" s="11" t="s">
        <v>2632</v>
      </c>
      <c r="O9" s="11" t="s">
        <v>2639</v>
      </c>
      <c r="P9" s="11">
        <v>22203195</v>
      </c>
      <c r="Q9" s="11">
        <v>0</v>
      </c>
      <c r="R9" s="11" t="s">
        <v>1536</v>
      </c>
      <c r="S9" s="11" t="s">
        <v>2640</v>
      </c>
      <c r="V9" s="11" t="s">
        <v>795</v>
      </c>
    </row>
    <row r="10" spans="1:22" x14ac:dyDescent="0.3">
      <c r="A10" s="11" t="s">
        <v>699</v>
      </c>
      <c r="B10" s="11" t="s">
        <v>698</v>
      </c>
      <c r="C10" s="11" t="s">
        <v>1514</v>
      </c>
      <c r="D10" s="11" t="s">
        <v>1592</v>
      </c>
      <c r="E10" s="11" t="s">
        <v>2</v>
      </c>
      <c r="F10" s="11" t="s">
        <v>38</v>
      </c>
      <c r="G10" s="11" t="s">
        <v>2</v>
      </c>
      <c r="H10" s="11" t="s">
        <v>3</v>
      </c>
      <c r="I10" s="10" t="str">
        <f t="shared" si="0"/>
        <v>1-01-02</v>
      </c>
      <c r="M10" s="11" t="s">
        <v>82</v>
      </c>
      <c r="N10" s="11" t="s">
        <v>2632</v>
      </c>
      <c r="O10" s="11" t="s">
        <v>2641</v>
      </c>
      <c r="P10" s="11">
        <v>22220017</v>
      </c>
      <c r="Q10" s="11">
        <v>22220484</v>
      </c>
      <c r="R10" s="11" t="s">
        <v>1537</v>
      </c>
      <c r="S10" s="11" t="s">
        <v>2642</v>
      </c>
      <c r="V10" s="11" t="s">
        <v>1635</v>
      </c>
    </row>
    <row r="11" spans="1:22" x14ac:dyDescent="0.3">
      <c r="A11" s="11" t="s">
        <v>701</v>
      </c>
      <c r="B11" s="11" t="s">
        <v>700</v>
      </c>
      <c r="C11" s="11" t="s">
        <v>702</v>
      </c>
      <c r="D11" s="11" t="s">
        <v>1592</v>
      </c>
      <c r="E11" s="11" t="s">
        <v>3</v>
      </c>
      <c r="F11" s="11" t="s">
        <v>38</v>
      </c>
      <c r="G11" s="11" t="s">
        <v>2</v>
      </c>
      <c r="H11" s="11" t="s">
        <v>11</v>
      </c>
      <c r="I11" s="10" t="str">
        <f t="shared" si="0"/>
        <v>1-01-09</v>
      </c>
      <c r="M11" s="11" t="s">
        <v>696</v>
      </c>
      <c r="N11" s="11" t="s">
        <v>2632</v>
      </c>
      <c r="O11" s="11" t="s">
        <v>2363</v>
      </c>
      <c r="P11" s="11">
        <v>22329616</v>
      </c>
      <c r="Q11" s="11">
        <v>0</v>
      </c>
      <c r="R11" s="11" t="s">
        <v>1538</v>
      </c>
      <c r="S11" s="11" t="s">
        <v>1801</v>
      </c>
      <c r="V11" s="11" t="s">
        <v>788</v>
      </c>
    </row>
    <row r="12" spans="1:22" x14ac:dyDescent="0.3">
      <c r="A12" s="11" t="s">
        <v>705</v>
      </c>
      <c r="B12" s="11" t="s">
        <v>704</v>
      </c>
      <c r="C12" s="11" t="s">
        <v>706</v>
      </c>
      <c r="D12" s="11" t="s">
        <v>1590</v>
      </c>
      <c r="E12" s="11" t="s">
        <v>7</v>
      </c>
      <c r="F12" s="11" t="s">
        <v>38</v>
      </c>
      <c r="G12" s="11" t="s">
        <v>12</v>
      </c>
      <c r="H12" s="11" t="s">
        <v>2</v>
      </c>
      <c r="I12" s="10" t="str">
        <f t="shared" si="0"/>
        <v>1-10-01</v>
      </c>
      <c r="M12" s="11" t="s">
        <v>59</v>
      </c>
      <c r="N12" s="11" t="s">
        <v>2632</v>
      </c>
      <c r="O12" s="11" t="s">
        <v>1539</v>
      </c>
      <c r="P12" s="11">
        <v>22546012</v>
      </c>
      <c r="Q12" s="11">
        <v>22143900</v>
      </c>
      <c r="R12" s="11" t="s">
        <v>1540</v>
      </c>
      <c r="S12" s="11" t="s">
        <v>707</v>
      </c>
      <c r="V12" s="11" t="s">
        <v>826</v>
      </c>
    </row>
    <row r="13" spans="1:22" x14ac:dyDescent="0.3">
      <c r="A13" s="11" t="s">
        <v>709</v>
      </c>
      <c r="B13" s="11" t="s">
        <v>708</v>
      </c>
      <c r="C13" s="11" t="s">
        <v>710</v>
      </c>
      <c r="D13" s="11" t="s">
        <v>1590</v>
      </c>
      <c r="E13" s="11" t="s">
        <v>6</v>
      </c>
      <c r="F13" s="11" t="s">
        <v>38</v>
      </c>
      <c r="G13" s="11" t="s">
        <v>2</v>
      </c>
      <c r="H13" s="11" t="s">
        <v>12</v>
      </c>
      <c r="I13" s="10" t="str">
        <f t="shared" si="0"/>
        <v>1-01-10</v>
      </c>
      <c r="M13" s="11" t="s">
        <v>711</v>
      </c>
      <c r="N13" s="11" t="s">
        <v>2632</v>
      </c>
      <c r="O13" s="11" t="s">
        <v>2449</v>
      </c>
      <c r="P13" s="11">
        <v>22548517</v>
      </c>
      <c r="Q13" s="11">
        <v>0</v>
      </c>
      <c r="R13" s="11" t="s">
        <v>1435</v>
      </c>
      <c r="S13" s="11" t="s">
        <v>2643</v>
      </c>
      <c r="V13" s="11" t="s">
        <v>813</v>
      </c>
    </row>
    <row r="14" spans="1:22" x14ac:dyDescent="0.3">
      <c r="A14" s="12" t="s">
        <v>713</v>
      </c>
      <c r="B14" s="12" t="s">
        <v>712</v>
      </c>
      <c r="C14" s="12" t="s">
        <v>714</v>
      </c>
      <c r="D14" s="12" t="s">
        <v>1590</v>
      </c>
      <c r="E14" s="14" t="s">
        <v>7</v>
      </c>
      <c r="F14" s="15" t="s">
        <v>38</v>
      </c>
      <c r="G14" s="15" t="s">
        <v>12</v>
      </c>
      <c r="H14" s="15" t="s">
        <v>5</v>
      </c>
      <c r="I14" s="10" t="str">
        <f t="shared" si="0"/>
        <v>1-10-04</v>
      </c>
      <c r="M14" s="18" t="s">
        <v>716</v>
      </c>
      <c r="N14" s="18" t="s">
        <v>2632</v>
      </c>
      <c r="O14" s="18" t="s">
        <v>2450</v>
      </c>
      <c r="P14" s="18">
        <v>22755543</v>
      </c>
      <c r="Q14" s="18">
        <v>88148921</v>
      </c>
      <c r="R14" s="18" t="s">
        <v>1837</v>
      </c>
      <c r="S14" s="18" t="s">
        <v>2644</v>
      </c>
      <c r="V14" s="18" t="s">
        <v>807</v>
      </c>
    </row>
    <row r="15" spans="1:22" x14ac:dyDescent="0.3">
      <c r="A15" s="11" t="s">
        <v>719</v>
      </c>
      <c r="B15" s="11" t="s">
        <v>718</v>
      </c>
      <c r="C15" s="11" t="s">
        <v>720</v>
      </c>
      <c r="D15" s="11" t="s">
        <v>1590</v>
      </c>
      <c r="E15" s="11" t="s">
        <v>2</v>
      </c>
      <c r="F15" s="11" t="s">
        <v>38</v>
      </c>
      <c r="G15" s="11" t="s">
        <v>2</v>
      </c>
      <c r="H15" s="11" t="s">
        <v>717</v>
      </c>
      <c r="I15" s="10" t="str">
        <f t="shared" si="0"/>
        <v>1-01-11</v>
      </c>
      <c r="M15" s="11" t="s">
        <v>721</v>
      </c>
      <c r="N15" s="11" t="s">
        <v>2632</v>
      </c>
      <c r="O15" s="11" t="s">
        <v>722</v>
      </c>
      <c r="P15" s="11">
        <v>22260573</v>
      </c>
      <c r="Q15" s="11">
        <v>0</v>
      </c>
      <c r="R15" s="11" t="s">
        <v>1541</v>
      </c>
      <c r="S15" s="11" t="s">
        <v>723</v>
      </c>
      <c r="V15" s="11" t="s">
        <v>859</v>
      </c>
    </row>
    <row r="16" spans="1:22" x14ac:dyDescent="0.3">
      <c r="A16" s="11" t="s">
        <v>725</v>
      </c>
      <c r="B16" s="11" t="s">
        <v>724</v>
      </c>
      <c r="C16" s="11" t="s">
        <v>726</v>
      </c>
      <c r="D16" s="11" t="s">
        <v>41</v>
      </c>
      <c r="E16" s="11" t="s">
        <v>3</v>
      </c>
      <c r="F16" s="11" t="s">
        <v>38</v>
      </c>
      <c r="G16" s="11" t="s">
        <v>4</v>
      </c>
      <c r="H16" s="11" t="s">
        <v>3</v>
      </c>
      <c r="I16" s="10" t="str">
        <f t="shared" si="0"/>
        <v>1-03-02</v>
      </c>
      <c r="M16" s="11" t="s">
        <v>728</v>
      </c>
      <c r="N16" s="11" t="s">
        <v>2632</v>
      </c>
      <c r="O16" s="11" t="s">
        <v>2455</v>
      </c>
      <c r="P16" s="11">
        <v>22700608</v>
      </c>
      <c r="Q16" s="11">
        <v>0</v>
      </c>
      <c r="R16" s="11" t="s">
        <v>1450</v>
      </c>
      <c r="S16" s="11" t="s">
        <v>2645</v>
      </c>
      <c r="V16" s="11" t="s">
        <v>1636</v>
      </c>
    </row>
    <row r="17" spans="1:22" x14ac:dyDescent="0.3">
      <c r="A17" s="11" t="s">
        <v>730</v>
      </c>
      <c r="B17" s="11" t="s">
        <v>729</v>
      </c>
      <c r="C17" s="11" t="s">
        <v>1515</v>
      </c>
      <c r="D17" s="11" t="s">
        <v>1592</v>
      </c>
      <c r="E17" s="11" t="s">
        <v>5</v>
      </c>
      <c r="F17" s="11" t="s">
        <v>38</v>
      </c>
      <c r="G17" s="11" t="s">
        <v>11</v>
      </c>
      <c r="H17" s="11" t="s">
        <v>5</v>
      </c>
      <c r="I17" s="10" t="str">
        <f t="shared" si="0"/>
        <v>1-09-04</v>
      </c>
      <c r="M17" s="11" t="s">
        <v>1542</v>
      </c>
      <c r="N17" s="11" t="s">
        <v>2632</v>
      </c>
      <c r="O17" s="11" t="s">
        <v>2452</v>
      </c>
      <c r="P17" s="11">
        <v>22826332</v>
      </c>
      <c r="Q17" s="11">
        <v>0</v>
      </c>
      <c r="R17" s="11" t="s">
        <v>1543</v>
      </c>
      <c r="S17" s="11" t="s">
        <v>1802</v>
      </c>
      <c r="V17" s="11" t="s">
        <v>890</v>
      </c>
    </row>
    <row r="18" spans="1:22" x14ac:dyDescent="0.3">
      <c r="A18" s="11" t="s">
        <v>732</v>
      </c>
      <c r="B18" s="11" t="s">
        <v>731</v>
      </c>
      <c r="C18" s="11" t="s">
        <v>1516</v>
      </c>
      <c r="D18" s="11" t="s">
        <v>1592</v>
      </c>
      <c r="E18" s="11" t="s">
        <v>5</v>
      </c>
      <c r="F18" s="11" t="s">
        <v>38</v>
      </c>
      <c r="G18" s="11" t="s">
        <v>11</v>
      </c>
      <c r="H18" s="11" t="s">
        <v>2</v>
      </c>
      <c r="I18" s="10" t="str">
        <f t="shared" si="0"/>
        <v>1-09-01</v>
      </c>
      <c r="M18" s="11" t="s">
        <v>61</v>
      </c>
      <c r="N18" s="11" t="s">
        <v>2632</v>
      </c>
      <c r="O18" s="11" t="s">
        <v>2453</v>
      </c>
      <c r="P18" s="11">
        <v>22826018</v>
      </c>
      <c r="Q18" s="11">
        <v>22822648</v>
      </c>
      <c r="R18" s="11" t="s">
        <v>1431</v>
      </c>
      <c r="S18" s="11" t="s">
        <v>733</v>
      </c>
      <c r="V18" s="11" t="s">
        <v>1637</v>
      </c>
    </row>
    <row r="19" spans="1:22" x14ac:dyDescent="0.3">
      <c r="A19" s="11" t="s">
        <v>735</v>
      </c>
      <c r="B19" s="11" t="s">
        <v>734</v>
      </c>
      <c r="C19" s="11" t="s">
        <v>1517</v>
      </c>
      <c r="D19" s="11" t="s">
        <v>1592</v>
      </c>
      <c r="E19" s="11" t="s">
        <v>4</v>
      </c>
      <c r="F19" s="11" t="s">
        <v>38</v>
      </c>
      <c r="G19" s="11" t="s">
        <v>3</v>
      </c>
      <c r="H19" s="11" t="s">
        <v>2</v>
      </c>
      <c r="I19" s="10" t="str">
        <f t="shared" si="0"/>
        <v>1-02-01</v>
      </c>
      <c r="M19" s="11" t="s">
        <v>727</v>
      </c>
      <c r="N19" s="11" t="s">
        <v>2632</v>
      </c>
      <c r="O19" s="11" t="s">
        <v>2646</v>
      </c>
      <c r="P19" s="11">
        <v>22881725</v>
      </c>
      <c r="Q19" s="11">
        <v>0</v>
      </c>
      <c r="R19" s="11" t="s">
        <v>1433</v>
      </c>
      <c r="S19" s="11" t="s">
        <v>2647</v>
      </c>
      <c r="V19" s="11" t="s">
        <v>1638</v>
      </c>
    </row>
    <row r="20" spans="1:22" x14ac:dyDescent="0.3">
      <c r="A20" s="11" t="s">
        <v>737</v>
      </c>
      <c r="B20" s="11" t="s">
        <v>736</v>
      </c>
      <c r="C20" s="11" t="s">
        <v>738</v>
      </c>
      <c r="D20" s="11" t="s">
        <v>1592</v>
      </c>
      <c r="E20" s="11" t="s">
        <v>4</v>
      </c>
      <c r="F20" s="11" t="s">
        <v>38</v>
      </c>
      <c r="G20" s="11" t="s">
        <v>3</v>
      </c>
      <c r="H20" s="11" t="s">
        <v>4</v>
      </c>
      <c r="I20" s="10" t="str">
        <f t="shared" si="0"/>
        <v>1-02-03</v>
      </c>
      <c r="M20" s="11" t="s">
        <v>50</v>
      </c>
      <c r="N20" s="11" t="s">
        <v>2632</v>
      </c>
      <c r="O20" s="11" t="s">
        <v>1600</v>
      </c>
      <c r="P20" s="11">
        <v>22282013</v>
      </c>
      <c r="Q20" s="11">
        <v>22897762</v>
      </c>
      <c r="R20" s="11" t="s">
        <v>1434</v>
      </c>
      <c r="S20" s="11" t="s">
        <v>733</v>
      </c>
      <c r="V20" s="11" t="s">
        <v>894</v>
      </c>
    </row>
    <row r="21" spans="1:22" x14ac:dyDescent="0.3">
      <c r="A21" s="11" t="s">
        <v>740</v>
      </c>
      <c r="B21" s="11" t="s">
        <v>739</v>
      </c>
      <c r="C21" s="11" t="s">
        <v>741</v>
      </c>
      <c r="D21" s="11" t="s">
        <v>1592</v>
      </c>
      <c r="E21" s="11" t="s">
        <v>4</v>
      </c>
      <c r="F21" s="11" t="s">
        <v>38</v>
      </c>
      <c r="G21" s="11" t="s">
        <v>3</v>
      </c>
      <c r="H21" s="11" t="s">
        <v>3</v>
      </c>
      <c r="I21" s="10" t="str">
        <f t="shared" si="0"/>
        <v>1-02-02</v>
      </c>
      <c r="M21" s="11" t="s">
        <v>742</v>
      </c>
      <c r="N21" s="11" t="s">
        <v>2632</v>
      </c>
      <c r="O21" s="11" t="s">
        <v>2454</v>
      </c>
      <c r="P21" s="11">
        <v>22281922</v>
      </c>
      <c r="Q21" s="11">
        <v>22281926</v>
      </c>
      <c r="R21" s="11" t="s">
        <v>1803</v>
      </c>
      <c r="S21" s="11" t="s">
        <v>743</v>
      </c>
      <c r="V21" s="11" t="s">
        <v>899</v>
      </c>
    </row>
    <row r="22" spans="1:22" x14ac:dyDescent="0.3">
      <c r="A22" s="11" t="s">
        <v>746</v>
      </c>
      <c r="B22" s="11" t="s">
        <v>745</v>
      </c>
      <c r="C22" s="11" t="s">
        <v>747</v>
      </c>
      <c r="D22" s="11" t="s">
        <v>41</v>
      </c>
      <c r="E22" s="11" t="s">
        <v>2</v>
      </c>
      <c r="F22" s="11" t="s">
        <v>38</v>
      </c>
      <c r="G22" s="11" t="s">
        <v>4</v>
      </c>
      <c r="H22" s="11" t="s">
        <v>6</v>
      </c>
      <c r="I22" s="10" t="str">
        <f t="shared" si="0"/>
        <v>1-03-05</v>
      </c>
      <c r="M22" s="11" t="s">
        <v>742</v>
      </c>
      <c r="N22" s="11" t="s">
        <v>2632</v>
      </c>
      <c r="O22" s="11" t="s">
        <v>2648</v>
      </c>
      <c r="P22" s="11">
        <v>22769463</v>
      </c>
      <c r="Q22" s="11">
        <v>22769463</v>
      </c>
      <c r="R22" s="11" t="s">
        <v>1446</v>
      </c>
      <c r="S22" s="11" t="s">
        <v>1447</v>
      </c>
      <c r="V22" s="11" t="s">
        <v>914</v>
      </c>
    </row>
    <row r="23" spans="1:22" x14ac:dyDescent="0.3">
      <c r="A23" s="11" t="s">
        <v>749</v>
      </c>
      <c r="B23" s="11" t="s">
        <v>748</v>
      </c>
      <c r="C23" s="11" t="s">
        <v>1518</v>
      </c>
      <c r="D23" s="11" t="s">
        <v>41</v>
      </c>
      <c r="E23" s="11" t="s">
        <v>2</v>
      </c>
      <c r="F23" s="11" t="s">
        <v>38</v>
      </c>
      <c r="G23" s="11" t="s">
        <v>4</v>
      </c>
      <c r="H23" s="11" t="s">
        <v>15</v>
      </c>
      <c r="I23" s="10" t="str">
        <f t="shared" si="0"/>
        <v>1-03-12</v>
      </c>
      <c r="M23" s="11" t="s">
        <v>751</v>
      </c>
      <c r="N23" s="11" t="s">
        <v>2632</v>
      </c>
      <c r="O23" s="11" t="s">
        <v>2649</v>
      </c>
      <c r="P23" s="11">
        <v>22596292</v>
      </c>
      <c r="Q23" s="11">
        <v>22596292</v>
      </c>
      <c r="R23" s="11" t="s">
        <v>2401</v>
      </c>
      <c r="S23" s="11" t="s">
        <v>2650</v>
      </c>
      <c r="V23" s="11" t="s">
        <v>1639</v>
      </c>
    </row>
    <row r="24" spans="1:22" x14ac:dyDescent="0.3">
      <c r="A24" s="11" t="s">
        <v>753</v>
      </c>
      <c r="B24" s="11" t="s">
        <v>752</v>
      </c>
      <c r="C24" s="11" t="s">
        <v>754</v>
      </c>
      <c r="D24" s="11" t="s">
        <v>41</v>
      </c>
      <c r="E24" s="11" t="s">
        <v>8</v>
      </c>
      <c r="F24" s="11" t="s">
        <v>38</v>
      </c>
      <c r="G24" s="11" t="s">
        <v>4</v>
      </c>
      <c r="H24" s="11" t="s">
        <v>2</v>
      </c>
      <c r="I24" s="10" t="str">
        <f t="shared" si="0"/>
        <v>1-03-01</v>
      </c>
      <c r="M24" s="11" t="s">
        <v>41</v>
      </c>
      <c r="N24" s="11" t="s">
        <v>2632</v>
      </c>
      <c r="O24" s="11" t="s">
        <v>2651</v>
      </c>
      <c r="P24" s="11">
        <v>22592296</v>
      </c>
      <c r="Q24" s="11">
        <v>22592296</v>
      </c>
      <c r="R24" s="11" t="s">
        <v>1449</v>
      </c>
      <c r="S24" s="11" t="s">
        <v>2652</v>
      </c>
      <c r="V24" s="11" t="s">
        <v>912</v>
      </c>
    </row>
    <row r="25" spans="1:22" x14ac:dyDescent="0.3">
      <c r="A25" s="11" t="s">
        <v>756</v>
      </c>
      <c r="B25" s="11" t="s">
        <v>755</v>
      </c>
      <c r="C25" s="11" t="s">
        <v>757</v>
      </c>
      <c r="D25" s="11" t="s">
        <v>41</v>
      </c>
      <c r="E25" s="11" t="s">
        <v>2</v>
      </c>
      <c r="F25" s="11" t="s">
        <v>38</v>
      </c>
      <c r="G25" s="11" t="s">
        <v>4</v>
      </c>
      <c r="H25" s="11" t="s">
        <v>15</v>
      </c>
      <c r="I25" s="10" t="str">
        <f t="shared" si="0"/>
        <v>1-03-12</v>
      </c>
      <c r="M25" s="11" t="s">
        <v>750</v>
      </c>
      <c r="N25" s="11" t="s">
        <v>2632</v>
      </c>
      <c r="O25" s="11" t="s">
        <v>2653</v>
      </c>
      <c r="P25" s="11">
        <v>22590594</v>
      </c>
      <c r="Q25" s="11">
        <v>22590594</v>
      </c>
      <c r="R25" s="11" t="s">
        <v>1505</v>
      </c>
      <c r="S25" s="11" t="s">
        <v>2654</v>
      </c>
      <c r="V25" s="11" t="s">
        <v>913</v>
      </c>
    </row>
    <row r="26" spans="1:22" x14ac:dyDescent="0.3">
      <c r="A26" s="11" t="s">
        <v>759</v>
      </c>
      <c r="B26" s="11" t="s">
        <v>758</v>
      </c>
      <c r="C26" s="11" t="s">
        <v>760</v>
      </c>
      <c r="D26" s="11" t="s">
        <v>1591</v>
      </c>
      <c r="E26" s="11" t="s">
        <v>3</v>
      </c>
      <c r="F26" s="11" t="s">
        <v>38</v>
      </c>
      <c r="G26" s="11" t="s">
        <v>10</v>
      </c>
      <c r="H26" s="11" t="s">
        <v>6</v>
      </c>
      <c r="I26" s="10" t="str">
        <f t="shared" si="0"/>
        <v>1-08-05</v>
      </c>
      <c r="M26" s="11" t="s">
        <v>761</v>
      </c>
      <c r="N26" s="11" t="s">
        <v>2632</v>
      </c>
      <c r="O26" s="11" t="s">
        <v>2655</v>
      </c>
      <c r="P26" s="11">
        <v>22290365</v>
      </c>
      <c r="Q26" s="11">
        <v>22290357</v>
      </c>
      <c r="R26" s="11" t="s">
        <v>1544</v>
      </c>
      <c r="S26" s="11" t="s">
        <v>762</v>
      </c>
      <c r="V26" s="11" t="s">
        <v>1640</v>
      </c>
    </row>
    <row r="27" spans="1:22" x14ac:dyDescent="0.3">
      <c r="A27" s="11" t="s">
        <v>765</v>
      </c>
      <c r="B27" s="11" t="s">
        <v>764</v>
      </c>
      <c r="C27" s="11" t="s">
        <v>766</v>
      </c>
      <c r="D27" s="11" t="s">
        <v>1591</v>
      </c>
      <c r="E27" s="11" t="s">
        <v>2</v>
      </c>
      <c r="F27" s="11" t="s">
        <v>38</v>
      </c>
      <c r="G27" s="11" t="s">
        <v>10</v>
      </c>
      <c r="H27" s="11" t="s">
        <v>3</v>
      </c>
      <c r="I27" s="10" t="str">
        <f t="shared" si="0"/>
        <v>1-08-02</v>
      </c>
      <c r="M27" s="11" t="s">
        <v>767</v>
      </c>
      <c r="N27" s="11" t="s">
        <v>2632</v>
      </c>
      <c r="O27" s="11" t="s">
        <v>2656</v>
      </c>
      <c r="P27" s="11">
        <v>22489598</v>
      </c>
      <c r="Q27" s="11">
        <v>0</v>
      </c>
      <c r="R27" s="11" t="s">
        <v>1430</v>
      </c>
      <c r="S27" s="11" t="s">
        <v>768</v>
      </c>
      <c r="V27" s="11" t="s">
        <v>993</v>
      </c>
    </row>
    <row r="28" spans="1:22" x14ac:dyDescent="0.3">
      <c r="A28" s="11" t="s">
        <v>770</v>
      </c>
      <c r="B28" s="11" t="s">
        <v>769</v>
      </c>
      <c r="C28" s="11" t="s">
        <v>1794</v>
      </c>
      <c r="D28" s="11" t="s">
        <v>1591</v>
      </c>
      <c r="E28" s="11" t="s">
        <v>2</v>
      </c>
      <c r="F28" s="11" t="s">
        <v>38</v>
      </c>
      <c r="G28" s="11" t="s">
        <v>10</v>
      </c>
      <c r="H28" s="11" t="s">
        <v>2</v>
      </c>
      <c r="I28" s="10" t="str">
        <f t="shared" si="0"/>
        <v>1-08-01</v>
      </c>
      <c r="M28" s="11" t="s">
        <v>771</v>
      </c>
      <c r="N28" s="11" t="s">
        <v>2632</v>
      </c>
      <c r="O28" s="11" t="s">
        <v>772</v>
      </c>
      <c r="P28" s="11">
        <v>22533401</v>
      </c>
      <c r="Q28" s="11">
        <v>22254661</v>
      </c>
      <c r="R28" s="11" t="s">
        <v>1834</v>
      </c>
      <c r="S28" s="11" t="s">
        <v>773</v>
      </c>
      <c r="V28" s="11" t="s">
        <v>1009</v>
      </c>
    </row>
    <row r="29" spans="1:22" x14ac:dyDescent="0.3">
      <c r="A29" s="11" t="s">
        <v>775</v>
      </c>
      <c r="B29" s="11" t="s">
        <v>774</v>
      </c>
      <c r="C29" s="11" t="s">
        <v>776</v>
      </c>
      <c r="D29" s="11" t="s">
        <v>1591</v>
      </c>
      <c r="E29" s="11" t="s">
        <v>6</v>
      </c>
      <c r="F29" s="11" t="s">
        <v>38</v>
      </c>
      <c r="G29" s="11" t="s">
        <v>777</v>
      </c>
      <c r="H29" s="11" t="s">
        <v>2</v>
      </c>
      <c r="I29" s="10" t="str">
        <f t="shared" si="0"/>
        <v>1-14-01</v>
      </c>
      <c r="M29" s="11" t="s">
        <v>778</v>
      </c>
      <c r="N29" s="11" t="s">
        <v>2632</v>
      </c>
      <c r="O29" s="11" t="s">
        <v>2657</v>
      </c>
      <c r="P29" s="11">
        <v>22356606</v>
      </c>
      <c r="Q29" s="11">
        <v>0</v>
      </c>
      <c r="R29" s="11" t="s">
        <v>1432</v>
      </c>
      <c r="S29" s="11" t="s">
        <v>779</v>
      </c>
      <c r="V29" s="11" t="s">
        <v>1042</v>
      </c>
    </row>
    <row r="30" spans="1:22" x14ac:dyDescent="0.3">
      <c r="A30" s="11" t="s">
        <v>781</v>
      </c>
      <c r="B30" s="11" t="s">
        <v>780</v>
      </c>
      <c r="C30" s="11" t="s">
        <v>782</v>
      </c>
      <c r="D30" s="11" t="s">
        <v>1591</v>
      </c>
      <c r="E30" s="11" t="s">
        <v>6</v>
      </c>
      <c r="F30" s="11" t="s">
        <v>38</v>
      </c>
      <c r="G30" s="11" t="s">
        <v>777</v>
      </c>
      <c r="H30" s="11" t="s">
        <v>2</v>
      </c>
      <c r="I30" s="10" t="str">
        <f t="shared" si="0"/>
        <v>1-14-01</v>
      </c>
      <c r="M30" s="11" t="s">
        <v>783</v>
      </c>
      <c r="N30" s="11" t="s">
        <v>2632</v>
      </c>
      <c r="O30" s="11" t="s">
        <v>1598</v>
      </c>
      <c r="P30" s="11">
        <v>22852583</v>
      </c>
      <c r="Q30" s="11">
        <v>22852583</v>
      </c>
      <c r="R30" s="11" t="s">
        <v>1436</v>
      </c>
      <c r="S30" s="11" t="s">
        <v>1437</v>
      </c>
      <c r="V30" s="11" t="s">
        <v>1041</v>
      </c>
    </row>
    <row r="31" spans="1:22" x14ac:dyDescent="0.3">
      <c r="A31" s="11" t="s">
        <v>785</v>
      </c>
      <c r="B31" s="11" t="s">
        <v>784</v>
      </c>
      <c r="C31" s="11" t="s">
        <v>786</v>
      </c>
      <c r="D31" s="11" t="s">
        <v>1591</v>
      </c>
      <c r="E31" s="11" t="s">
        <v>7</v>
      </c>
      <c r="F31" s="11" t="s">
        <v>38</v>
      </c>
      <c r="G31" s="11" t="s">
        <v>717</v>
      </c>
      <c r="H31" s="11" t="s">
        <v>5</v>
      </c>
      <c r="I31" s="10" t="str">
        <f t="shared" si="0"/>
        <v>1-11-04</v>
      </c>
      <c r="M31" s="11" t="s">
        <v>742</v>
      </c>
      <c r="N31" s="11" t="s">
        <v>2632</v>
      </c>
      <c r="O31" s="11" t="s">
        <v>1804</v>
      </c>
      <c r="P31" s="11">
        <v>22945579</v>
      </c>
      <c r="Q31" s="11">
        <v>22945579</v>
      </c>
      <c r="R31" s="11" t="s">
        <v>1438</v>
      </c>
      <c r="S31" s="11" t="s">
        <v>787</v>
      </c>
      <c r="V31" s="11" t="s">
        <v>1641</v>
      </c>
    </row>
    <row r="32" spans="1:22" x14ac:dyDescent="0.3">
      <c r="A32" s="11" t="s">
        <v>789</v>
      </c>
      <c r="B32" s="11" t="s">
        <v>788</v>
      </c>
      <c r="C32" s="11" t="s">
        <v>790</v>
      </c>
      <c r="D32" s="11" t="s">
        <v>1591</v>
      </c>
      <c r="E32" s="11" t="s">
        <v>7</v>
      </c>
      <c r="F32" s="11" t="s">
        <v>38</v>
      </c>
      <c r="G32" s="11" t="s">
        <v>717</v>
      </c>
      <c r="H32" s="11" t="s">
        <v>2</v>
      </c>
      <c r="I32" s="10" t="str">
        <f t="shared" si="0"/>
        <v>1-11-01</v>
      </c>
      <c r="M32" s="11" t="s">
        <v>60</v>
      </c>
      <c r="N32" s="11" t="s">
        <v>2632</v>
      </c>
      <c r="O32" s="11" t="s">
        <v>2456</v>
      </c>
      <c r="P32" s="11">
        <v>22290282</v>
      </c>
      <c r="Q32" s="11">
        <v>22946922</v>
      </c>
      <c r="R32" s="11" t="s">
        <v>1599</v>
      </c>
      <c r="S32" s="11" t="s">
        <v>791</v>
      </c>
      <c r="V32" s="11" t="s">
        <v>1030</v>
      </c>
    </row>
    <row r="33" spans="1:22" x14ac:dyDescent="0.3">
      <c r="A33" s="11" t="s">
        <v>798</v>
      </c>
      <c r="B33" s="11" t="s">
        <v>797</v>
      </c>
      <c r="C33" s="11" t="s">
        <v>799</v>
      </c>
      <c r="D33" s="11" t="s">
        <v>63</v>
      </c>
      <c r="E33" s="11" t="s">
        <v>2</v>
      </c>
      <c r="F33" s="11" t="s">
        <v>38</v>
      </c>
      <c r="G33" s="11" t="s">
        <v>5</v>
      </c>
      <c r="H33" s="11" t="s">
        <v>2</v>
      </c>
      <c r="I33" s="10" t="str">
        <f t="shared" si="0"/>
        <v>1-04-01</v>
      </c>
      <c r="M33" s="11" t="s">
        <v>65</v>
      </c>
      <c r="N33" s="11" t="s">
        <v>2632</v>
      </c>
      <c r="O33" s="11" t="s">
        <v>1805</v>
      </c>
      <c r="P33" s="11">
        <v>24166206</v>
      </c>
      <c r="Q33" s="11">
        <v>0</v>
      </c>
      <c r="R33" s="11" t="s">
        <v>1458</v>
      </c>
      <c r="S33" s="11" t="s">
        <v>2457</v>
      </c>
      <c r="V33" s="11" t="s">
        <v>1123</v>
      </c>
    </row>
    <row r="34" spans="1:22" x14ac:dyDescent="0.3">
      <c r="A34" s="12" t="s">
        <v>2611</v>
      </c>
      <c r="B34" s="12" t="s">
        <v>2605</v>
      </c>
      <c r="C34" s="12" t="s">
        <v>2618</v>
      </c>
      <c r="D34" s="12" t="s">
        <v>63</v>
      </c>
      <c r="E34" s="12" t="s">
        <v>2</v>
      </c>
      <c r="F34" s="12" t="s">
        <v>38</v>
      </c>
      <c r="G34" s="12" t="s">
        <v>5</v>
      </c>
      <c r="H34" s="12" t="s">
        <v>10</v>
      </c>
      <c r="I34" s="10" t="str">
        <f t="shared" si="0"/>
        <v>1-04-08</v>
      </c>
      <c r="M34" s="18" t="s">
        <v>742</v>
      </c>
      <c r="N34" s="18" t="s">
        <v>2632</v>
      </c>
      <c r="O34" s="18" t="s">
        <v>2658</v>
      </c>
      <c r="P34" s="18">
        <v>24164400</v>
      </c>
      <c r="Q34" s="18">
        <v>24164781</v>
      </c>
      <c r="R34" s="18" t="s">
        <v>2659</v>
      </c>
      <c r="S34" s="18" t="s">
        <v>2660</v>
      </c>
      <c r="V34" s="18" t="s">
        <v>1118</v>
      </c>
    </row>
    <row r="35" spans="1:22" x14ac:dyDescent="0.3">
      <c r="A35" s="11" t="s">
        <v>801</v>
      </c>
      <c r="B35" s="11" t="s">
        <v>800</v>
      </c>
      <c r="C35" s="11" t="s">
        <v>802</v>
      </c>
      <c r="D35" s="11" t="s">
        <v>63</v>
      </c>
      <c r="E35" s="11" t="s">
        <v>6</v>
      </c>
      <c r="F35" s="11" t="s">
        <v>38</v>
      </c>
      <c r="G35" s="11" t="s">
        <v>8</v>
      </c>
      <c r="H35" s="11" t="s">
        <v>2</v>
      </c>
      <c r="I35" s="10" t="str">
        <f t="shared" si="0"/>
        <v>1-07-01</v>
      </c>
      <c r="M35" s="11" t="s">
        <v>1806</v>
      </c>
      <c r="N35" s="11" t="s">
        <v>2632</v>
      </c>
      <c r="O35" s="11" t="s">
        <v>2369</v>
      </c>
      <c r="P35" s="11">
        <v>22491087</v>
      </c>
      <c r="Q35" s="11">
        <v>0</v>
      </c>
      <c r="R35" s="11" t="s">
        <v>1360</v>
      </c>
      <c r="S35" s="11" t="s">
        <v>1361</v>
      </c>
      <c r="V35" s="11" t="s">
        <v>1204</v>
      </c>
    </row>
    <row r="36" spans="1:22" x14ac:dyDescent="0.3">
      <c r="A36" s="11" t="s">
        <v>804</v>
      </c>
      <c r="B36" s="11" t="s">
        <v>803</v>
      </c>
      <c r="C36" s="11" t="s">
        <v>805</v>
      </c>
      <c r="D36" s="11" t="s">
        <v>63</v>
      </c>
      <c r="E36" s="11" t="s">
        <v>6</v>
      </c>
      <c r="F36" s="11" t="s">
        <v>38</v>
      </c>
      <c r="G36" s="11" t="s">
        <v>8</v>
      </c>
      <c r="H36" s="11" t="s">
        <v>4</v>
      </c>
      <c r="I36" s="10" t="str">
        <f t="shared" si="0"/>
        <v>1-07-03</v>
      </c>
      <c r="M36" s="11" t="s">
        <v>806</v>
      </c>
      <c r="N36" s="11" t="s">
        <v>2632</v>
      </c>
      <c r="O36" s="11" t="s">
        <v>2370</v>
      </c>
      <c r="P36" s="11">
        <v>24188190</v>
      </c>
      <c r="Q36" s="11">
        <v>0</v>
      </c>
      <c r="R36" s="11" t="s">
        <v>1459</v>
      </c>
      <c r="S36" s="11" t="s">
        <v>743</v>
      </c>
      <c r="V36" s="11" t="s">
        <v>1199</v>
      </c>
    </row>
    <row r="37" spans="1:22" x14ac:dyDescent="0.3">
      <c r="A37" s="11" t="s">
        <v>1797</v>
      </c>
      <c r="B37" s="11" t="s">
        <v>1753</v>
      </c>
      <c r="C37" s="11" t="s">
        <v>802</v>
      </c>
      <c r="D37" s="11" t="s">
        <v>1593</v>
      </c>
      <c r="E37" s="11" t="s">
        <v>2</v>
      </c>
      <c r="F37" s="11" t="s">
        <v>48</v>
      </c>
      <c r="G37" s="11" t="s">
        <v>4</v>
      </c>
      <c r="H37" s="11" t="s">
        <v>2</v>
      </c>
      <c r="I37" s="10" t="str">
        <f t="shared" si="0"/>
        <v>6-03-01</v>
      </c>
      <c r="M37" s="11" t="s">
        <v>1807</v>
      </c>
      <c r="N37" s="11" t="s">
        <v>2632</v>
      </c>
      <c r="O37" s="11" t="s">
        <v>1849</v>
      </c>
      <c r="P37" s="11">
        <v>27300025</v>
      </c>
      <c r="Q37" s="11">
        <v>88954379</v>
      </c>
      <c r="R37" s="11" t="s">
        <v>1808</v>
      </c>
      <c r="S37" s="11" t="s">
        <v>1809</v>
      </c>
      <c r="V37" s="11" t="s">
        <v>1829</v>
      </c>
    </row>
    <row r="38" spans="1:22" x14ac:dyDescent="0.3">
      <c r="A38" s="11" t="s">
        <v>808</v>
      </c>
      <c r="B38" s="11" t="s">
        <v>807</v>
      </c>
      <c r="C38" s="11" t="s">
        <v>809</v>
      </c>
      <c r="D38" s="11" t="s">
        <v>44</v>
      </c>
      <c r="E38" s="11" t="s">
        <v>2</v>
      </c>
      <c r="F38" s="11" t="s">
        <v>40</v>
      </c>
      <c r="G38" s="11" t="s">
        <v>2</v>
      </c>
      <c r="H38" s="11" t="s">
        <v>2</v>
      </c>
      <c r="I38" s="10" t="str">
        <f t="shared" si="0"/>
        <v>2-01-01</v>
      </c>
      <c r="M38" s="11" t="s">
        <v>44</v>
      </c>
      <c r="N38" s="11" t="s">
        <v>2632</v>
      </c>
      <c r="O38" s="11" t="s">
        <v>810</v>
      </c>
      <c r="P38" s="11">
        <v>24410891</v>
      </c>
      <c r="Q38" s="11">
        <v>24407437</v>
      </c>
      <c r="R38" s="11" t="s">
        <v>811</v>
      </c>
      <c r="S38" s="11" t="s">
        <v>812</v>
      </c>
      <c r="V38" s="11" t="s">
        <v>1642</v>
      </c>
    </row>
    <row r="39" spans="1:22" x14ac:dyDescent="0.3">
      <c r="A39" s="11" t="s">
        <v>814</v>
      </c>
      <c r="B39" s="11" t="s">
        <v>813</v>
      </c>
      <c r="C39" s="11" t="s">
        <v>815</v>
      </c>
      <c r="D39" s="11" t="s">
        <v>44</v>
      </c>
      <c r="E39" s="11" t="s">
        <v>2</v>
      </c>
      <c r="F39" s="11" t="s">
        <v>40</v>
      </c>
      <c r="G39" s="11" t="s">
        <v>2</v>
      </c>
      <c r="H39" s="11" t="s">
        <v>2</v>
      </c>
      <c r="I39" s="10" t="str">
        <f t="shared" si="0"/>
        <v>2-01-01</v>
      </c>
      <c r="M39" s="11" t="s">
        <v>816</v>
      </c>
      <c r="N39" s="11" t="s">
        <v>2632</v>
      </c>
      <c r="O39" s="11" t="s">
        <v>817</v>
      </c>
      <c r="P39" s="11">
        <v>24403946</v>
      </c>
      <c r="Q39" s="11">
        <v>24403655</v>
      </c>
      <c r="R39" s="11" t="s">
        <v>1545</v>
      </c>
      <c r="S39" s="11" t="s">
        <v>818</v>
      </c>
      <c r="V39" s="11" t="s">
        <v>1643</v>
      </c>
    </row>
    <row r="40" spans="1:22" x14ac:dyDescent="0.3">
      <c r="A40" s="11" t="s">
        <v>820</v>
      </c>
      <c r="B40" s="11" t="s">
        <v>819</v>
      </c>
      <c r="C40" s="11" t="s">
        <v>821</v>
      </c>
      <c r="D40" s="11" t="s">
        <v>44</v>
      </c>
      <c r="E40" s="11" t="s">
        <v>2</v>
      </c>
      <c r="F40" s="11" t="s">
        <v>40</v>
      </c>
      <c r="G40" s="11" t="s">
        <v>2</v>
      </c>
      <c r="H40" s="11" t="s">
        <v>2</v>
      </c>
      <c r="I40" s="10" t="str">
        <f t="shared" si="0"/>
        <v>2-01-01</v>
      </c>
      <c r="M40" s="11" t="s">
        <v>715</v>
      </c>
      <c r="N40" s="11" t="s">
        <v>2632</v>
      </c>
      <c r="O40" s="11" t="s">
        <v>822</v>
      </c>
      <c r="P40" s="11">
        <v>24410126</v>
      </c>
      <c r="Q40" s="11">
        <v>24410126</v>
      </c>
      <c r="R40" s="11" t="s">
        <v>1467</v>
      </c>
      <c r="S40" s="11" t="s">
        <v>823</v>
      </c>
      <c r="V40" s="11" t="s">
        <v>1644</v>
      </c>
    </row>
    <row r="41" spans="1:22" x14ac:dyDescent="0.3">
      <c r="A41" s="11" t="s">
        <v>825</v>
      </c>
      <c r="B41" s="11" t="s">
        <v>824</v>
      </c>
      <c r="C41" s="11" t="s">
        <v>684</v>
      </c>
      <c r="D41" s="11" t="s">
        <v>44</v>
      </c>
      <c r="E41" s="11" t="s">
        <v>3</v>
      </c>
      <c r="F41" s="11" t="s">
        <v>40</v>
      </c>
      <c r="G41" s="11" t="s">
        <v>2</v>
      </c>
      <c r="H41" s="11" t="s">
        <v>2</v>
      </c>
      <c r="I41" s="10" t="str">
        <f t="shared" si="0"/>
        <v>2-01-01</v>
      </c>
      <c r="M41" s="11" t="s">
        <v>44</v>
      </c>
      <c r="N41" s="11" t="s">
        <v>2632</v>
      </c>
      <c r="O41" s="11" t="s">
        <v>1850</v>
      </c>
      <c r="P41" s="11">
        <v>24410791</v>
      </c>
      <c r="Q41" s="11">
        <v>24426657</v>
      </c>
      <c r="R41" s="11" t="s">
        <v>1429</v>
      </c>
      <c r="S41" s="11" t="s">
        <v>1851</v>
      </c>
      <c r="V41" s="11" t="s">
        <v>1645</v>
      </c>
    </row>
    <row r="42" spans="1:22" x14ac:dyDescent="0.3">
      <c r="A42" s="11" t="s">
        <v>827</v>
      </c>
      <c r="B42" s="11" t="s">
        <v>826</v>
      </c>
      <c r="C42" s="11" t="s">
        <v>828</v>
      </c>
      <c r="D42" s="11" t="s">
        <v>44</v>
      </c>
      <c r="E42" s="11" t="s">
        <v>5</v>
      </c>
      <c r="F42" s="11" t="s">
        <v>40</v>
      </c>
      <c r="G42" s="11" t="s">
        <v>2</v>
      </c>
      <c r="H42" s="11" t="s">
        <v>10</v>
      </c>
      <c r="I42" s="10" t="str">
        <f t="shared" si="0"/>
        <v>2-01-08</v>
      </c>
      <c r="M42" s="11" t="s">
        <v>50</v>
      </c>
      <c r="N42" s="11" t="s">
        <v>2632</v>
      </c>
      <c r="O42" s="11" t="s">
        <v>2661</v>
      </c>
      <c r="P42" s="11">
        <v>24396473</v>
      </c>
      <c r="Q42" s="11">
        <v>24385922</v>
      </c>
      <c r="R42" s="11" t="s">
        <v>1362</v>
      </c>
      <c r="S42" s="11" t="s">
        <v>884</v>
      </c>
      <c r="V42" s="11" t="s">
        <v>1646</v>
      </c>
    </row>
    <row r="43" spans="1:22" x14ac:dyDescent="0.3">
      <c r="A43" s="11" t="s">
        <v>830</v>
      </c>
      <c r="B43" s="11" t="s">
        <v>829</v>
      </c>
      <c r="C43" s="11" t="s">
        <v>831</v>
      </c>
      <c r="D43" s="11" t="s">
        <v>44</v>
      </c>
      <c r="E43" s="11" t="s">
        <v>5</v>
      </c>
      <c r="F43" s="11" t="s">
        <v>40</v>
      </c>
      <c r="G43" s="11" t="s">
        <v>2</v>
      </c>
      <c r="H43" s="11" t="s">
        <v>10</v>
      </c>
      <c r="I43" s="10" t="str">
        <f t="shared" si="0"/>
        <v>2-01-08</v>
      </c>
      <c r="M43" s="11" t="s">
        <v>50</v>
      </c>
      <c r="N43" s="11" t="s">
        <v>2632</v>
      </c>
      <c r="O43" s="11" t="s">
        <v>2458</v>
      </c>
      <c r="P43" s="11">
        <v>24380448</v>
      </c>
      <c r="Q43" s="11">
        <v>24380448</v>
      </c>
      <c r="R43" s="11" t="s">
        <v>2459</v>
      </c>
      <c r="S43" s="11" t="s">
        <v>832</v>
      </c>
      <c r="V43" s="11" t="s">
        <v>1647</v>
      </c>
    </row>
    <row r="44" spans="1:22" x14ac:dyDescent="0.3">
      <c r="A44" s="11" t="s">
        <v>834</v>
      </c>
      <c r="B44" s="11" t="s">
        <v>833</v>
      </c>
      <c r="C44" s="11" t="s">
        <v>835</v>
      </c>
      <c r="D44" s="11" t="s">
        <v>44</v>
      </c>
      <c r="E44" s="11" t="s">
        <v>6</v>
      </c>
      <c r="F44" s="11" t="s">
        <v>40</v>
      </c>
      <c r="G44" s="11" t="s">
        <v>2</v>
      </c>
      <c r="H44" s="11" t="s">
        <v>3</v>
      </c>
      <c r="I44" s="10" t="str">
        <f t="shared" si="0"/>
        <v>2-01-02</v>
      </c>
      <c r="M44" s="11" t="s">
        <v>836</v>
      </c>
      <c r="N44" s="11" t="s">
        <v>2632</v>
      </c>
      <c r="O44" s="11" t="s">
        <v>1069</v>
      </c>
      <c r="P44" s="11">
        <v>24338847</v>
      </c>
      <c r="Q44" s="11">
        <v>0</v>
      </c>
      <c r="R44" s="11" t="s">
        <v>1810</v>
      </c>
      <c r="S44" s="11" t="s">
        <v>837</v>
      </c>
      <c r="V44" s="11" t="s">
        <v>1648</v>
      </c>
    </row>
    <row r="45" spans="1:22" x14ac:dyDescent="0.3">
      <c r="A45" s="11" t="s">
        <v>839</v>
      </c>
      <c r="B45" s="11" t="s">
        <v>838</v>
      </c>
      <c r="C45" s="11" t="s">
        <v>840</v>
      </c>
      <c r="D45" s="11" t="s">
        <v>44</v>
      </c>
      <c r="E45" s="11" t="s">
        <v>6</v>
      </c>
      <c r="F45" s="11" t="s">
        <v>40</v>
      </c>
      <c r="G45" s="11" t="s">
        <v>2</v>
      </c>
      <c r="H45" s="11" t="s">
        <v>3</v>
      </c>
      <c r="I45" s="10" t="str">
        <f t="shared" si="0"/>
        <v>2-01-02</v>
      </c>
      <c r="M45" s="11" t="s">
        <v>39</v>
      </c>
      <c r="N45" s="11" t="s">
        <v>2632</v>
      </c>
      <c r="O45" s="11" t="s">
        <v>841</v>
      </c>
      <c r="P45" s="11">
        <v>24332852</v>
      </c>
      <c r="Q45" s="11">
        <v>0</v>
      </c>
      <c r="R45" s="11" t="s">
        <v>1363</v>
      </c>
      <c r="S45" s="11" t="s">
        <v>703</v>
      </c>
      <c r="V45" s="11" t="s">
        <v>1649</v>
      </c>
    </row>
    <row r="46" spans="1:22" x14ac:dyDescent="0.3">
      <c r="A46" s="11" t="s">
        <v>843</v>
      </c>
      <c r="B46" s="11" t="s">
        <v>842</v>
      </c>
      <c r="C46" s="11" t="s">
        <v>844</v>
      </c>
      <c r="D46" s="11" t="s">
        <v>44</v>
      </c>
      <c r="E46" s="11" t="s">
        <v>7</v>
      </c>
      <c r="F46" s="11" t="s">
        <v>40</v>
      </c>
      <c r="G46" s="11" t="s">
        <v>4</v>
      </c>
      <c r="H46" s="11" t="s">
        <v>2</v>
      </c>
      <c r="I46" s="10" t="str">
        <f t="shared" si="0"/>
        <v>2-03-01</v>
      </c>
      <c r="M46" s="11" t="s">
        <v>69</v>
      </c>
      <c r="N46" s="11" t="s">
        <v>2632</v>
      </c>
      <c r="O46" s="11" t="s">
        <v>845</v>
      </c>
      <c r="P46" s="11">
        <v>24445247</v>
      </c>
      <c r="Q46" s="11">
        <v>24445247</v>
      </c>
      <c r="R46" s="11" t="s">
        <v>1462</v>
      </c>
      <c r="S46" s="11" t="s">
        <v>846</v>
      </c>
      <c r="V46" s="11" t="s">
        <v>1650</v>
      </c>
    </row>
    <row r="47" spans="1:22" x14ac:dyDescent="0.3">
      <c r="A47" s="11" t="s">
        <v>848</v>
      </c>
      <c r="B47" s="11" t="s">
        <v>847</v>
      </c>
      <c r="C47" s="11" t="s">
        <v>849</v>
      </c>
      <c r="D47" s="11" t="s">
        <v>44</v>
      </c>
      <c r="E47" s="11" t="s">
        <v>12</v>
      </c>
      <c r="F47" s="11" t="s">
        <v>40</v>
      </c>
      <c r="G47" s="11" t="s">
        <v>4</v>
      </c>
      <c r="H47" s="11" t="s">
        <v>2</v>
      </c>
      <c r="I47" s="10" t="str">
        <f t="shared" si="0"/>
        <v>2-03-01</v>
      </c>
      <c r="M47" s="11" t="s">
        <v>66</v>
      </c>
      <c r="N47" s="11" t="s">
        <v>2632</v>
      </c>
      <c r="O47" s="11" t="s">
        <v>2460</v>
      </c>
      <c r="P47" s="11">
        <v>24943663</v>
      </c>
      <c r="Q47" s="11">
        <v>24943663</v>
      </c>
      <c r="R47" s="11" t="s">
        <v>1465</v>
      </c>
      <c r="S47" s="11" t="s">
        <v>2662</v>
      </c>
      <c r="V47" s="11" t="s">
        <v>1651</v>
      </c>
    </row>
    <row r="48" spans="1:22" x14ac:dyDescent="0.3">
      <c r="A48" s="11" t="s">
        <v>851</v>
      </c>
      <c r="B48" s="11" t="s">
        <v>850</v>
      </c>
      <c r="C48" s="11" t="s">
        <v>852</v>
      </c>
      <c r="D48" s="11" t="s">
        <v>44</v>
      </c>
      <c r="E48" s="11" t="s">
        <v>7</v>
      </c>
      <c r="F48" s="11" t="s">
        <v>40</v>
      </c>
      <c r="G48" s="11" t="s">
        <v>4</v>
      </c>
      <c r="H48" s="11" t="s">
        <v>5</v>
      </c>
      <c r="I48" s="10" t="str">
        <f t="shared" si="0"/>
        <v>2-03-04</v>
      </c>
      <c r="M48" s="11" t="s">
        <v>853</v>
      </c>
      <c r="N48" s="11" t="s">
        <v>2632</v>
      </c>
      <c r="O48" s="11" t="s">
        <v>2461</v>
      </c>
      <c r="P48" s="11">
        <v>24944425</v>
      </c>
      <c r="Q48" s="11">
        <v>24944425</v>
      </c>
      <c r="R48" s="11" t="s">
        <v>1466</v>
      </c>
      <c r="S48" s="11" t="s">
        <v>854</v>
      </c>
      <c r="V48" s="11" t="s">
        <v>1652</v>
      </c>
    </row>
    <row r="49" spans="1:22" x14ac:dyDescent="0.3">
      <c r="A49" s="11" t="s">
        <v>856</v>
      </c>
      <c r="B49" s="11" t="s">
        <v>855</v>
      </c>
      <c r="C49" s="11" t="s">
        <v>857</v>
      </c>
      <c r="D49" s="11" t="s">
        <v>44</v>
      </c>
      <c r="E49" s="11" t="s">
        <v>8</v>
      </c>
      <c r="F49" s="11" t="s">
        <v>40</v>
      </c>
      <c r="G49" s="11" t="s">
        <v>10</v>
      </c>
      <c r="H49" s="11" t="s">
        <v>2</v>
      </c>
      <c r="I49" s="10" t="str">
        <f t="shared" si="0"/>
        <v>2-08-01</v>
      </c>
      <c r="M49" s="11" t="s">
        <v>794</v>
      </c>
      <c r="N49" s="11" t="s">
        <v>2632</v>
      </c>
      <c r="O49" s="11" t="s">
        <v>1627</v>
      </c>
      <c r="P49" s="11">
        <v>24486316</v>
      </c>
      <c r="Q49" s="11">
        <v>24486316</v>
      </c>
      <c r="R49" s="11" t="s">
        <v>1464</v>
      </c>
      <c r="S49" s="11" t="s">
        <v>858</v>
      </c>
      <c r="V49" s="11" t="s">
        <v>1653</v>
      </c>
    </row>
    <row r="50" spans="1:22" x14ac:dyDescent="0.3">
      <c r="A50" s="11" t="s">
        <v>860</v>
      </c>
      <c r="B50" s="11" t="s">
        <v>859</v>
      </c>
      <c r="C50" s="11" t="s">
        <v>861</v>
      </c>
      <c r="D50" s="11" t="s">
        <v>44</v>
      </c>
      <c r="E50" s="11" t="s">
        <v>11</v>
      </c>
      <c r="F50" s="11" t="s">
        <v>40</v>
      </c>
      <c r="G50" s="11" t="s">
        <v>11</v>
      </c>
      <c r="H50" s="11" t="s">
        <v>2</v>
      </c>
      <c r="I50" s="10" t="str">
        <f t="shared" si="0"/>
        <v>2-09-01</v>
      </c>
      <c r="M50" s="11" t="s">
        <v>1811</v>
      </c>
      <c r="N50" s="11" t="s">
        <v>2632</v>
      </c>
      <c r="O50" s="11" t="s">
        <v>2462</v>
      </c>
      <c r="P50" s="11">
        <v>24288628</v>
      </c>
      <c r="Q50" s="11">
        <v>24283278</v>
      </c>
      <c r="R50" s="11" t="s">
        <v>1463</v>
      </c>
      <c r="S50" s="11" t="s">
        <v>1812</v>
      </c>
      <c r="V50" s="11" t="s">
        <v>1654</v>
      </c>
    </row>
    <row r="51" spans="1:22" x14ac:dyDescent="0.3">
      <c r="A51" s="11" t="s">
        <v>863</v>
      </c>
      <c r="B51" s="11" t="s">
        <v>862</v>
      </c>
      <c r="C51" s="11" t="s">
        <v>864</v>
      </c>
      <c r="D51" s="11" t="s">
        <v>44</v>
      </c>
      <c r="E51" s="11" t="s">
        <v>10</v>
      </c>
      <c r="F51" s="11" t="s">
        <v>40</v>
      </c>
      <c r="G51" s="11" t="s">
        <v>6</v>
      </c>
      <c r="H51" s="11" t="s">
        <v>2</v>
      </c>
      <c r="I51" s="10" t="str">
        <f t="shared" si="0"/>
        <v>2-05-01</v>
      </c>
      <c r="M51" s="11" t="s">
        <v>75</v>
      </c>
      <c r="N51" s="11" t="s">
        <v>2632</v>
      </c>
      <c r="O51" s="11" t="s">
        <v>1566</v>
      </c>
      <c r="P51" s="11">
        <v>24463640</v>
      </c>
      <c r="Q51" s="11">
        <v>24460137</v>
      </c>
      <c r="R51" s="11" t="s">
        <v>1546</v>
      </c>
      <c r="S51" s="11" t="s">
        <v>1813</v>
      </c>
      <c r="V51" s="11" t="s">
        <v>1655</v>
      </c>
    </row>
    <row r="52" spans="1:22" x14ac:dyDescent="0.3">
      <c r="A52" s="11" t="s">
        <v>866</v>
      </c>
      <c r="B52" s="11" t="s">
        <v>865</v>
      </c>
      <c r="C52" s="11" t="s">
        <v>867</v>
      </c>
      <c r="D52" s="11" t="s">
        <v>43</v>
      </c>
      <c r="E52" s="11" t="s">
        <v>2</v>
      </c>
      <c r="F52" s="11" t="s">
        <v>40</v>
      </c>
      <c r="G52" s="11" t="s">
        <v>3</v>
      </c>
      <c r="H52" s="11" t="s">
        <v>2</v>
      </c>
      <c r="I52" s="10" t="str">
        <f t="shared" si="0"/>
        <v>2-02-01</v>
      </c>
      <c r="M52" s="11" t="s">
        <v>45</v>
      </c>
      <c r="N52" s="11" t="s">
        <v>2632</v>
      </c>
      <c r="O52" s="11" t="s">
        <v>1826</v>
      </c>
      <c r="P52" s="11">
        <v>24455195</v>
      </c>
      <c r="Q52" s="11">
        <v>24455195</v>
      </c>
      <c r="R52" s="11" t="s">
        <v>1474</v>
      </c>
      <c r="S52" s="11" t="s">
        <v>2663</v>
      </c>
      <c r="V52" s="11" t="s">
        <v>1656</v>
      </c>
    </row>
    <row r="53" spans="1:22" x14ac:dyDescent="0.3">
      <c r="A53" s="11" t="s">
        <v>869</v>
      </c>
      <c r="B53" s="11" t="s">
        <v>868</v>
      </c>
      <c r="C53" s="11" t="s">
        <v>1519</v>
      </c>
      <c r="D53" s="11" t="s">
        <v>43</v>
      </c>
      <c r="E53" s="11" t="s">
        <v>2</v>
      </c>
      <c r="F53" s="11" t="s">
        <v>40</v>
      </c>
      <c r="G53" s="11" t="s">
        <v>3</v>
      </c>
      <c r="H53" s="11" t="s">
        <v>2</v>
      </c>
      <c r="I53" s="10" t="str">
        <f t="shared" si="0"/>
        <v>2-02-01</v>
      </c>
      <c r="M53" s="11" t="s">
        <v>39</v>
      </c>
      <c r="N53" s="11" t="s">
        <v>2770</v>
      </c>
      <c r="O53" s="11" t="s">
        <v>1863</v>
      </c>
      <c r="P53" s="11">
        <v>24455670</v>
      </c>
      <c r="Q53" s="11">
        <v>24456160</v>
      </c>
      <c r="R53" s="11" t="s">
        <v>1506</v>
      </c>
      <c r="S53" s="11" t="s">
        <v>870</v>
      </c>
      <c r="V53" s="11" t="s">
        <v>1657</v>
      </c>
    </row>
    <row r="54" spans="1:22" x14ac:dyDescent="0.3">
      <c r="A54" s="11" t="s">
        <v>872</v>
      </c>
      <c r="B54" s="11" t="s">
        <v>871</v>
      </c>
      <c r="C54" s="11" t="s">
        <v>1520</v>
      </c>
      <c r="D54" s="11" t="s">
        <v>43</v>
      </c>
      <c r="E54" s="11" t="s">
        <v>6</v>
      </c>
      <c r="F54" s="11" t="s">
        <v>40</v>
      </c>
      <c r="G54" s="11" t="s">
        <v>7</v>
      </c>
      <c r="H54" s="11" t="s">
        <v>2</v>
      </c>
      <c r="I54" s="10" t="str">
        <f t="shared" si="0"/>
        <v>2-06-01</v>
      </c>
      <c r="M54" s="11" t="s">
        <v>67</v>
      </c>
      <c r="N54" s="11" t="s">
        <v>2632</v>
      </c>
      <c r="O54" s="11" t="s">
        <v>2664</v>
      </c>
      <c r="P54" s="11">
        <v>24510853</v>
      </c>
      <c r="Q54" s="11">
        <v>0</v>
      </c>
      <c r="R54" s="11" t="s">
        <v>1547</v>
      </c>
      <c r="S54" s="11" t="s">
        <v>873</v>
      </c>
      <c r="V54" s="11" t="s">
        <v>1658</v>
      </c>
    </row>
    <row r="55" spans="1:22" x14ac:dyDescent="0.3">
      <c r="A55" s="11" t="s">
        <v>875</v>
      </c>
      <c r="B55" s="11" t="s">
        <v>874</v>
      </c>
      <c r="C55" s="11" t="s">
        <v>1521</v>
      </c>
      <c r="D55" s="11" t="s">
        <v>43</v>
      </c>
      <c r="E55" s="11" t="s">
        <v>7</v>
      </c>
      <c r="F55" s="11" t="s">
        <v>40</v>
      </c>
      <c r="G55" s="11" t="s">
        <v>8</v>
      </c>
      <c r="H55" s="11" t="s">
        <v>2</v>
      </c>
      <c r="I55" s="10" t="str">
        <f t="shared" si="0"/>
        <v>2-07-01</v>
      </c>
      <c r="M55" s="11" t="s">
        <v>72</v>
      </c>
      <c r="N55" s="11" t="s">
        <v>2632</v>
      </c>
      <c r="O55" s="11" t="s">
        <v>2463</v>
      </c>
      <c r="P55" s="11">
        <v>24533686</v>
      </c>
      <c r="Q55" s="11">
        <v>24533686</v>
      </c>
      <c r="R55" s="11" t="s">
        <v>1475</v>
      </c>
      <c r="S55" s="11" t="s">
        <v>2665</v>
      </c>
      <c r="V55" s="11" t="s">
        <v>1659</v>
      </c>
    </row>
    <row r="56" spans="1:22" x14ac:dyDescent="0.3">
      <c r="A56" s="11" t="s">
        <v>877</v>
      </c>
      <c r="B56" s="11" t="s">
        <v>876</v>
      </c>
      <c r="C56" s="11" t="s">
        <v>878</v>
      </c>
      <c r="D56" s="11" t="s">
        <v>56</v>
      </c>
      <c r="E56" s="11" t="s">
        <v>777</v>
      </c>
      <c r="F56" s="11" t="s">
        <v>40</v>
      </c>
      <c r="G56" s="11" t="s">
        <v>12</v>
      </c>
      <c r="H56" s="11" t="s">
        <v>2</v>
      </c>
      <c r="I56" s="10" t="str">
        <f t="shared" si="0"/>
        <v>2-10-01</v>
      </c>
      <c r="M56" s="11" t="s">
        <v>879</v>
      </c>
      <c r="N56" s="11" t="s">
        <v>2632</v>
      </c>
      <c r="O56" s="11" t="s">
        <v>2666</v>
      </c>
      <c r="P56" s="11">
        <v>24600385</v>
      </c>
      <c r="Q56" s="11">
        <v>24600385</v>
      </c>
      <c r="R56" s="11" t="s">
        <v>1601</v>
      </c>
      <c r="S56" s="11" t="s">
        <v>2667</v>
      </c>
      <c r="V56" s="11" t="s">
        <v>1660</v>
      </c>
    </row>
    <row r="57" spans="1:22" x14ac:dyDescent="0.3">
      <c r="A57" s="11" t="s">
        <v>881</v>
      </c>
      <c r="B57" s="11" t="s">
        <v>880</v>
      </c>
      <c r="C57" s="11" t="s">
        <v>882</v>
      </c>
      <c r="D57" s="11" t="s">
        <v>56</v>
      </c>
      <c r="E57" s="11" t="s">
        <v>5</v>
      </c>
      <c r="F57" s="11" t="s">
        <v>40</v>
      </c>
      <c r="G57" s="11" t="s">
        <v>12</v>
      </c>
      <c r="H57" s="11" t="s">
        <v>5</v>
      </c>
      <c r="I57" s="10" t="str">
        <f t="shared" si="0"/>
        <v>2-10-04</v>
      </c>
      <c r="M57" s="11" t="s">
        <v>883</v>
      </c>
      <c r="N57" s="11" t="s">
        <v>2632</v>
      </c>
      <c r="O57" s="11" t="s">
        <v>1857</v>
      </c>
      <c r="P57" s="11">
        <v>24744076</v>
      </c>
      <c r="Q57" s="11">
        <v>24744076</v>
      </c>
      <c r="R57" s="11" t="s">
        <v>1367</v>
      </c>
      <c r="S57" s="11" t="s">
        <v>884</v>
      </c>
      <c r="V57" s="11" t="s">
        <v>1661</v>
      </c>
    </row>
    <row r="58" spans="1:22" x14ac:dyDescent="0.3">
      <c r="A58" s="11" t="s">
        <v>886</v>
      </c>
      <c r="B58" s="11" t="s">
        <v>885</v>
      </c>
      <c r="C58" s="11" t="s">
        <v>887</v>
      </c>
      <c r="D58" s="11" t="s">
        <v>56</v>
      </c>
      <c r="E58" s="11" t="s">
        <v>11</v>
      </c>
      <c r="F58" s="11" t="s">
        <v>40</v>
      </c>
      <c r="G58" s="11" t="s">
        <v>777</v>
      </c>
      <c r="H58" s="11" t="s">
        <v>2</v>
      </c>
      <c r="I58" s="10" t="str">
        <f t="shared" si="0"/>
        <v>2-14-01</v>
      </c>
      <c r="M58" s="11" t="s">
        <v>888</v>
      </c>
      <c r="N58" s="11" t="s">
        <v>2632</v>
      </c>
      <c r="O58" s="11" t="s">
        <v>889</v>
      </c>
      <c r="P58" s="11">
        <v>24711678</v>
      </c>
      <c r="Q58" s="11">
        <v>24711678</v>
      </c>
      <c r="R58" s="11" t="s">
        <v>1548</v>
      </c>
      <c r="S58" s="11" t="s">
        <v>2668</v>
      </c>
      <c r="V58" s="11" t="s">
        <v>1662</v>
      </c>
    </row>
    <row r="59" spans="1:22" x14ac:dyDescent="0.3">
      <c r="A59" s="11" t="s">
        <v>891</v>
      </c>
      <c r="B59" s="11" t="s">
        <v>890</v>
      </c>
      <c r="C59" s="11" t="s">
        <v>892</v>
      </c>
      <c r="D59" s="11" t="s">
        <v>58</v>
      </c>
      <c r="E59" s="11" t="s">
        <v>2</v>
      </c>
      <c r="F59" s="11" t="s">
        <v>42</v>
      </c>
      <c r="G59" s="11" t="s">
        <v>2</v>
      </c>
      <c r="H59" s="11" t="s">
        <v>2</v>
      </c>
      <c r="I59" s="10" t="str">
        <f t="shared" si="0"/>
        <v>3-01-01</v>
      </c>
      <c r="M59" s="11" t="s">
        <v>893</v>
      </c>
      <c r="N59" s="11" t="s">
        <v>2632</v>
      </c>
      <c r="O59" s="11" t="s">
        <v>1814</v>
      </c>
      <c r="P59" s="11">
        <v>25534079</v>
      </c>
      <c r="Q59" s="11">
        <v>25510665</v>
      </c>
      <c r="R59" s="11" t="s">
        <v>2374</v>
      </c>
      <c r="S59" s="11" t="s">
        <v>2669</v>
      </c>
      <c r="V59" s="11" t="s">
        <v>1663</v>
      </c>
    </row>
    <row r="60" spans="1:22" x14ac:dyDescent="0.3">
      <c r="A60" s="11" t="s">
        <v>897</v>
      </c>
      <c r="B60" s="11" t="s">
        <v>896</v>
      </c>
      <c r="C60" s="11" t="s">
        <v>898</v>
      </c>
      <c r="D60" s="11" t="s">
        <v>58</v>
      </c>
      <c r="E60" s="11" t="s">
        <v>3</v>
      </c>
      <c r="F60" s="11" t="s">
        <v>42</v>
      </c>
      <c r="G60" s="11" t="s">
        <v>2</v>
      </c>
      <c r="H60" s="11" t="s">
        <v>5</v>
      </c>
      <c r="I60" s="10" t="str">
        <f t="shared" si="0"/>
        <v>3-01-04</v>
      </c>
      <c r="M60" s="11" t="s">
        <v>895</v>
      </c>
      <c r="N60" s="11" t="s">
        <v>2632</v>
      </c>
      <c r="O60" s="11" t="s">
        <v>1480</v>
      </c>
      <c r="P60" s="11">
        <v>25373019</v>
      </c>
      <c r="Q60" s="11">
        <v>0</v>
      </c>
      <c r="R60" s="11" t="s">
        <v>2376</v>
      </c>
      <c r="S60" s="11" t="s">
        <v>1370</v>
      </c>
      <c r="V60" s="11" t="s">
        <v>1664</v>
      </c>
    </row>
    <row r="61" spans="1:22" x14ac:dyDescent="0.3">
      <c r="A61" s="11" t="s">
        <v>900</v>
      </c>
      <c r="B61" s="11" t="s">
        <v>899</v>
      </c>
      <c r="C61" s="11" t="s">
        <v>672</v>
      </c>
      <c r="D61" s="11" t="s">
        <v>58</v>
      </c>
      <c r="E61" s="11" t="s">
        <v>4</v>
      </c>
      <c r="F61" s="11" t="s">
        <v>42</v>
      </c>
      <c r="G61" s="11" t="s">
        <v>10</v>
      </c>
      <c r="H61" s="11" t="s">
        <v>2</v>
      </c>
      <c r="I61" s="10" t="str">
        <f t="shared" si="0"/>
        <v>3-08-01</v>
      </c>
      <c r="M61" s="11" t="s">
        <v>901</v>
      </c>
      <c r="N61" s="11" t="s">
        <v>2632</v>
      </c>
      <c r="O61" s="11" t="s">
        <v>2670</v>
      </c>
      <c r="P61" s="11">
        <v>25510804</v>
      </c>
      <c r="Q61" s="11">
        <v>0</v>
      </c>
      <c r="R61" s="11" t="s">
        <v>1481</v>
      </c>
      <c r="S61" s="11" t="s">
        <v>902</v>
      </c>
      <c r="V61" s="11" t="s">
        <v>1665</v>
      </c>
    </row>
    <row r="62" spans="1:22" x14ac:dyDescent="0.3">
      <c r="A62" s="11" t="s">
        <v>904</v>
      </c>
      <c r="B62" s="11" t="s">
        <v>903</v>
      </c>
      <c r="C62" s="11" t="s">
        <v>905</v>
      </c>
      <c r="D62" s="11" t="s">
        <v>58</v>
      </c>
      <c r="E62" s="11" t="s">
        <v>5</v>
      </c>
      <c r="F62" s="11" t="s">
        <v>42</v>
      </c>
      <c r="G62" s="11" t="s">
        <v>8</v>
      </c>
      <c r="H62" s="11" t="s">
        <v>2</v>
      </c>
      <c r="I62" s="10" t="str">
        <f t="shared" si="0"/>
        <v>3-07-01</v>
      </c>
      <c r="M62" s="11" t="s">
        <v>50</v>
      </c>
      <c r="N62" s="11" t="s">
        <v>2632</v>
      </c>
      <c r="O62" s="11" t="s">
        <v>2671</v>
      </c>
      <c r="P62" s="11">
        <v>25510214</v>
      </c>
      <c r="Q62" s="11">
        <v>0</v>
      </c>
      <c r="R62" s="11" t="s">
        <v>1549</v>
      </c>
      <c r="S62" s="11" t="s">
        <v>906</v>
      </c>
      <c r="V62" s="11" t="s">
        <v>1666</v>
      </c>
    </row>
    <row r="63" spans="1:22" x14ac:dyDescent="0.3">
      <c r="A63" s="11" t="s">
        <v>909</v>
      </c>
      <c r="B63" s="11" t="s">
        <v>908</v>
      </c>
      <c r="C63" s="11" t="s">
        <v>910</v>
      </c>
      <c r="D63" s="11" t="s">
        <v>58</v>
      </c>
      <c r="E63" s="11" t="s">
        <v>6</v>
      </c>
      <c r="F63" s="11" t="s">
        <v>42</v>
      </c>
      <c r="G63" s="11" t="s">
        <v>3</v>
      </c>
      <c r="H63" s="11" t="s">
        <v>2</v>
      </c>
      <c r="I63" s="10" t="str">
        <f t="shared" si="0"/>
        <v>3-02-01</v>
      </c>
      <c r="M63" s="11" t="s">
        <v>911</v>
      </c>
      <c r="N63" s="11" t="s">
        <v>2632</v>
      </c>
      <c r="O63" s="11" t="s">
        <v>2375</v>
      </c>
      <c r="P63" s="11">
        <v>25746161</v>
      </c>
      <c r="Q63" s="11">
        <v>0</v>
      </c>
      <c r="R63" s="11" t="s">
        <v>2672</v>
      </c>
      <c r="S63" s="11" t="s">
        <v>2673</v>
      </c>
      <c r="V63" s="11" t="s">
        <v>1667</v>
      </c>
    </row>
    <row r="64" spans="1:22" x14ac:dyDescent="0.3">
      <c r="A64" s="11" t="s">
        <v>2612</v>
      </c>
      <c r="B64" s="11" t="s">
        <v>2606</v>
      </c>
      <c r="C64" s="11" t="s">
        <v>2619</v>
      </c>
      <c r="D64" s="11" t="s">
        <v>79</v>
      </c>
      <c r="E64" s="11" t="s">
        <v>2</v>
      </c>
      <c r="F64" s="11" t="s">
        <v>42</v>
      </c>
      <c r="G64" s="11" t="s">
        <v>5</v>
      </c>
      <c r="H64" s="11" t="s">
        <v>3</v>
      </c>
      <c r="I64" s="10" t="str">
        <f t="shared" si="0"/>
        <v>3-04-02</v>
      </c>
      <c r="M64" s="11" t="s">
        <v>2626</v>
      </c>
      <c r="N64" s="11" t="s">
        <v>2632</v>
      </c>
      <c r="O64" s="11" t="s">
        <v>2674</v>
      </c>
      <c r="P64" s="11">
        <v>25350018</v>
      </c>
      <c r="Q64" s="11">
        <v>0</v>
      </c>
      <c r="R64" s="11" t="s">
        <v>2675</v>
      </c>
      <c r="S64" s="11" t="s">
        <v>1044</v>
      </c>
      <c r="V64" s="11" t="s">
        <v>2764</v>
      </c>
    </row>
    <row r="65" spans="1:22" x14ac:dyDescent="0.3">
      <c r="A65" s="12" t="s">
        <v>2613</v>
      </c>
      <c r="B65" s="12" t="s">
        <v>2607</v>
      </c>
      <c r="C65" s="12" t="s">
        <v>2620</v>
      </c>
      <c r="D65" s="12" t="s">
        <v>55</v>
      </c>
      <c r="E65" s="12" t="s">
        <v>2</v>
      </c>
      <c r="F65" s="12" t="s">
        <v>54</v>
      </c>
      <c r="G65" s="12" t="s">
        <v>2</v>
      </c>
      <c r="H65" s="12" t="s">
        <v>2</v>
      </c>
      <c r="I65" s="10" t="str">
        <f t="shared" si="0"/>
        <v>4-01-01</v>
      </c>
      <c r="M65" s="18" t="s">
        <v>2627</v>
      </c>
      <c r="N65" s="18" t="s">
        <v>2632</v>
      </c>
      <c r="O65" s="18" t="s">
        <v>2676</v>
      </c>
      <c r="P65" s="18">
        <v>22634404</v>
      </c>
      <c r="Q65" s="18">
        <v>22634404</v>
      </c>
      <c r="R65" s="18" t="s">
        <v>2677</v>
      </c>
      <c r="S65" s="18" t="s">
        <v>2678</v>
      </c>
      <c r="V65" s="18" t="s">
        <v>2765</v>
      </c>
    </row>
    <row r="66" spans="1:22" x14ac:dyDescent="0.3">
      <c r="A66" s="11" t="s">
        <v>915</v>
      </c>
      <c r="B66" s="11" t="s">
        <v>914</v>
      </c>
      <c r="C66" s="11" t="s">
        <v>1410</v>
      </c>
      <c r="D66" s="11" t="s">
        <v>55</v>
      </c>
      <c r="E66" s="11" t="s">
        <v>2</v>
      </c>
      <c r="F66" s="11" t="s">
        <v>54</v>
      </c>
      <c r="G66" s="11" t="s">
        <v>2</v>
      </c>
      <c r="H66" s="11" t="s">
        <v>2</v>
      </c>
      <c r="I66" s="10" t="str">
        <f t="shared" si="0"/>
        <v>4-01-01</v>
      </c>
      <c r="M66" s="11" t="s">
        <v>1170</v>
      </c>
      <c r="N66" s="11" t="s">
        <v>2632</v>
      </c>
      <c r="O66" s="11" t="s">
        <v>2679</v>
      </c>
      <c r="P66" s="11">
        <v>22370313</v>
      </c>
      <c r="Q66" s="11">
        <v>22370313</v>
      </c>
      <c r="R66" s="11" t="s">
        <v>1815</v>
      </c>
      <c r="S66" s="11" t="s">
        <v>916</v>
      </c>
      <c r="V66" s="11" t="s">
        <v>1668</v>
      </c>
    </row>
    <row r="67" spans="1:22" x14ac:dyDescent="0.3">
      <c r="A67" s="11" t="s">
        <v>918</v>
      </c>
      <c r="B67" s="11" t="s">
        <v>917</v>
      </c>
      <c r="C67" s="11" t="s">
        <v>2327</v>
      </c>
      <c r="D67" s="11" t="s">
        <v>55</v>
      </c>
      <c r="E67" s="11" t="s">
        <v>2</v>
      </c>
      <c r="F67" s="11" t="s">
        <v>54</v>
      </c>
      <c r="G67" s="11" t="s">
        <v>2</v>
      </c>
      <c r="H67" s="11" t="s">
        <v>2</v>
      </c>
      <c r="I67" s="10" t="str">
        <f t="shared" ref="I67:I130" si="1">CONCATENATE(F67,"-",G67,"-",H67)</f>
        <v>4-01-01</v>
      </c>
      <c r="M67" s="11" t="s">
        <v>919</v>
      </c>
      <c r="N67" s="11" t="s">
        <v>2632</v>
      </c>
      <c r="O67" s="11" t="s">
        <v>920</v>
      </c>
      <c r="P67" s="11">
        <v>22382207</v>
      </c>
      <c r="Q67" s="11">
        <v>0</v>
      </c>
      <c r="R67" s="11" t="s">
        <v>1491</v>
      </c>
      <c r="S67" s="11" t="s">
        <v>1602</v>
      </c>
      <c r="V67" s="11" t="s">
        <v>1669</v>
      </c>
    </row>
    <row r="68" spans="1:22" x14ac:dyDescent="0.3">
      <c r="A68" s="11" t="s">
        <v>922</v>
      </c>
      <c r="B68" s="11" t="s">
        <v>921</v>
      </c>
      <c r="C68" s="11" t="s">
        <v>1411</v>
      </c>
      <c r="D68" s="11" t="s">
        <v>55</v>
      </c>
      <c r="E68" s="11" t="s">
        <v>4</v>
      </c>
      <c r="F68" s="11" t="s">
        <v>54</v>
      </c>
      <c r="G68" s="11" t="s">
        <v>5</v>
      </c>
      <c r="H68" s="11" t="s">
        <v>2</v>
      </c>
      <c r="I68" s="10" t="str">
        <f t="shared" si="1"/>
        <v>4-04-01</v>
      </c>
      <c r="M68" s="11" t="s">
        <v>923</v>
      </c>
      <c r="N68" s="11" t="s">
        <v>2632</v>
      </c>
      <c r="O68" s="11" t="s">
        <v>1860</v>
      </c>
      <c r="P68" s="11">
        <v>22699022</v>
      </c>
      <c r="Q68" s="11">
        <v>22699022</v>
      </c>
      <c r="R68" s="11" t="s">
        <v>1482</v>
      </c>
      <c r="S68" s="11" t="s">
        <v>924</v>
      </c>
      <c r="V68" s="11" t="s">
        <v>1670</v>
      </c>
    </row>
    <row r="69" spans="1:22" x14ac:dyDescent="0.3">
      <c r="A69" s="11" t="s">
        <v>926</v>
      </c>
      <c r="B69" s="11" t="s">
        <v>925</v>
      </c>
      <c r="C69" s="11" t="s">
        <v>2621</v>
      </c>
      <c r="D69" s="11" t="s">
        <v>55</v>
      </c>
      <c r="E69" s="11" t="s">
        <v>4</v>
      </c>
      <c r="F69" s="11" t="s">
        <v>54</v>
      </c>
      <c r="G69" s="11" t="s">
        <v>5</v>
      </c>
      <c r="H69" s="11" t="s">
        <v>6</v>
      </c>
      <c r="I69" s="10" t="str">
        <f t="shared" si="1"/>
        <v>4-04-05</v>
      </c>
      <c r="M69" s="11" t="s">
        <v>71</v>
      </c>
      <c r="N69" s="11" t="s">
        <v>2632</v>
      </c>
      <c r="O69" s="11" t="s">
        <v>2680</v>
      </c>
      <c r="P69" s="11">
        <v>24830095</v>
      </c>
      <c r="Q69" s="11">
        <v>0</v>
      </c>
      <c r="R69" s="11" t="s">
        <v>1510</v>
      </c>
      <c r="S69" s="11" t="s">
        <v>929</v>
      </c>
      <c r="V69" s="11" t="s">
        <v>1671</v>
      </c>
    </row>
    <row r="70" spans="1:22" x14ac:dyDescent="0.3">
      <c r="A70" s="13" t="s">
        <v>2614</v>
      </c>
      <c r="B70" s="13" t="s">
        <v>2608</v>
      </c>
      <c r="C70" s="11" t="s">
        <v>2622</v>
      </c>
      <c r="D70" s="11" t="s">
        <v>55</v>
      </c>
      <c r="E70" s="13" t="s">
        <v>8</v>
      </c>
      <c r="F70" s="13" t="s">
        <v>54</v>
      </c>
      <c r="G70" s="11" t="s">
        <v>8</v>
      </c>
      <c r="H70" s="11" t="s">
        <v>2</v>
      </c>
      <c r="I70" s="10" t="str">
        <f t="shared" si="1"/>
        <v>4-07-01</v>
      </c>
      <c r="M70" s="11" t="s">
        <v>80</v>
      </c>
      <c r="N70" s="11" t="s">
        <v>2632</v>
      </c>
      <c r="O70" s="11" t="s">
        <v>2681</v>
      </c>
      <c r="P70" s="11">
        <v>22390925</v>
      </c>
      <c r="Q70" s="11">
        <v>0</v>
      </c>
      <c r="R70" s="11" t="s">
        <v>2682</v>
      </c>
      <c r="S70" s="11" t="s">
        <v>2683</v>
      </c>
      <c r="V70" s="13" t="s">
        <v>2766</v>
      </c>
    </row>
    <row r="71" spans="1:22" x14ac:dyDescent="0.3">
      <c r="A71" s="11" t="s">
        <v>932</v>
      </c>
      <c r="B71" s="11" t="s">
        <v>931</v>
      </c>
      <c r="C71" s="11" t="s">
        <v>2328</v>
      </c>
      <c r="D71" s="11" t="s">
        <v>55</v>
      </c>
      <c r="E71" s="11" t="s">
        <v>6</v>
      </c>
      <c r="F71" s="11" t="s">
        <v>54</v>
      </c>
      <c r="G71" s="11" t="s">
        <v>4</v>
      </c>
      <c r="H71" s="11" t="s">
        <v>2</v>
      </c>
      <c r="I71" s="10" t="str">
        <f t="shared" si="1"/>
        <v>4-03-01</v>
      </c>
      <c r="M71" s="11" t="s">
        <v>928</v>
      </c>
      <c r="N71" s="11" t="s">
        <v>2632</v>
      </c>
      <c r="O71" s="11" t="s">
        <v>2684</v>
      </c>
      <c r="P71" s="11">
        <v>21028716</v>
      </c>
      <c r="Q71" s="11">
        <v>21028716</v>
      </c>
      <c r="R71" s="11" t="s">
        <v>1816</v>
      </c>
      <c r="S71" s="11" t="s">
        <v>929</v>
      </c>
      <c r="V71" s="11" t="s">
        <v>1672</v>
      </c>
    </row>
    <row r="72" spans="1:22" x14ac:dyDescent="0.3">
      <c r="A72" s="11" t="s">
        <v>934</v>
      </c>
      <c r="B72" s="11" t="s">
        <v>933</v>
      </c>
      <c r="C72" s="11" t="s">
        <v>1412</v>
      </c>
      <c r="D72" s="11" t="s">
        <v>55</v>
      </c>
      <c r="E72" s="11" t="s">
        <v>7</v>
      </c>
      <c r="F72" s="11" t="s">
        <v>54</v>
      </c>
      <c r="G72" s="11" t="s">
        <v>7</v>
      </c>
      <c r="H72" s="11" t="s">
        <v>2</v>
      </c>
      <c r="I72" s="10" t="str">
        <f t="shared" si="1"/>
        <v>4-06-01</v>
      </c>
      <c r="M72" s="11" t="s">
        <v>60</v>
      </c>
      <c r="N72" s="11" t="s">
        <v>2632</v>
      </c>
      <c r="O72" s="11" t="s">
        <v>2685</v>
      </c>
      <c r="P72" s="11">
        <v>22688024</v>
      </c>
      <c r="Q72" s="11">
        <v>22680797</v>
      </c>
      <c r="R72" s="11" t="s">
        <v>1483</v>
      </c>
      <c r="S72" s="11" t="s">
        <v>929</v>
      </c>
      <c r="V72" s="11" t="s">
        <v>1673</v>
      </c>
    </row>
    <row r="73" spans="1:22" x14ac:dyDescent="0.3">
      <c r="A73" s="11" t="s">
        <v>937</v>
      </c>
      <c r="B73" s="11" t="s">
        <v>936</v>
      </c>
      <c r="C73" s="11" t="s">
        <v>938</v>
      </c>
      <c r="D73" s="11" t="s">
        <v>68</v>
      </c>
      <c r="E73" s="11" t="s">
        <v>3</v>
      </c>
      <c r="F73" s="11" t="s">
        <v>57</v>
      </c>
      <c r="G73" s="11" t="s">
        <v>2</v>
      </c>
      <c r="H73" s="11" t="s">
        <v>2</v>
      </c>
      <c r="I73" s="10" t="str">
        <f t="shared" si="1"/>
        <v>5-01-01</v>
      </c>
      <c r="M73" s="11" t="s">
        <v>939</v>
      </c>
      <c r="N73" s="11" t="s">
        <v>2632</v>
      </c>
      <c r="O73" s="11" t="s">
        <v>2387</v>
      </c>
      <c r="P73" s="11">
        <v>26660982</v>
      </c>
      <c r="Q73" s="11">
        <v>0</v>
      </c>
      <c r="R73" s="11" t="s">
        <v>1372</v>
      </c>
      <c r="S73" s="11" t="s">
        <v>940</v>
      </c>
      <c r="V73" s="11" t="s">
        <v>1674</v>
      </c>
    </row>
    <row r="74" spans="1:22" x14ac:dyDescent="0.3">
      <c r="A74" s="11" t="s">
        <v>942</v>
      </c>
      <c r="B74" s="11" t="s">
        <v>941</v>
      </c>
      <c r="C74" s="11" t="s">
        <v>943</v>
      </c>
      <c r="D74" s="11" t="s">
        <v>81</v>
      </c>
      <c r="E74" s="11" t="s">
        <v>2</v>
      </c>
      <c r="F74" s="11" t="s">
        <v>57</v>
      </c>
      <c r="G74" s="11" t="s">
        <v>3</v>
      </c>
      <c r="H74" s="11" t="s">
        <v>2</v>
      </c>
      <c r="I74" s="10" t="str">
        <f t="shared" si="1"/>
        <v>5-02-01</v>
      </c>
      <c r="M74" s="11" t="s">
        <v>944</v>
      </c>
      <c r="N74" s="11" t="s">
        <v>2632</v>
      </c>
      <c r="O74" s="11" t="s">
        <v>946</v>
      </c>
      <c r="P74" s="11">
        <v>26855329</v>
      </c>
      <c r="Q74" s="11">
        <v>26855329</v>
      </c>
      <c r="R74" s="11" t="s">
        <v>1374</v>
      </c>
      <c r="S74" s="11" t="s">
        <v>945</v>
      </c>
      <c r="V74" s="11" t="s">
        <v>1675</v>
      </c>
    </row>
    <row r="75" spans="1:22" x14ac:dyDescent="0.3">
      <c r="A75" s="12" t="s">
        <v>2615</v>
      </c>
      <c r="B75" s="12" t="s">
        <v>2609</v>
      </c>
      <c r="C75" s="12" t="s">
        <v>2623</v>
      </c>
      <c r="D75" s="12" t="s">
        <v>81</v>
      </c>
      <c r="E75" s="12" t="s">
        <v>8</v>
      </c>
      <c r="F75" s="12" t="s">
        <v>57</v>
      </c>
      <c r="G75" s="12" t="s">
        <v>11</v>
      </c>
      <c r="H75" s="12" t="s">
        <v>2</v>
      </c>
      <c r="I75" s="10" t="str">
        <f t="shared" si="1"/>
        <v>5-09-01</v>
      </c>
      <c r="M75" s="18" t="s">
        <v>2628</v>
      </c>
      <c r="N75" s="18" t="s">
        <v>2632</v>
      </c>
      <c r="O75" s="18" t="s">
        <v>2686</v>
      </c>
      <c r="P75" s="18">
        <v>89714071</v>
      </c>
      <c r="Q75" s="18"/>
      <c r="R75" s="18" t="s">
        <v>2687</v>
      </c>
      <c r="S75" s="18" t="s">
        <v>2688</v>
      </c>
      <c r="V75" s="18" t="s">
        <v>2767</v>
      </c>
    </row>
    <row r="76" spans="1:22" x14ac:dyDescent="0.3">
      <c r="A76" s="11" t="s">
        <v>948</v>
      </c>
      <c r="B76" s="11" t="s">
        <v>947</v>
      </c>
      <c r="C76" s="11" t="s">
        <v>1349</v>
      </c>
      <c r="D76" s="11" t="s">
        <v>949</v>
      </c>
      <c r="E76" s="11" t="s">
        <v>2</v>
      </c>
      <c r="F76" s="11" t="s">
        <v>57</v>
      </c>
      <c r="G76" s="11" t="s">
        <v>4</v>
      </c>
      <c r="H76" s="11" t="s">
        <v>2</v>
      </c>
      <c r="I76" s="10" t="str">
        <f t="shared" si="1"/>
        <v>5-03-01</v>
      </c>
      <c r="M76" s="11" t="s">
        <v>950</v>
      </c>
      <c r="N76" s="11" t="s">
        <v>2632</v>
      </c>
      <c r="O76" s="11" t="s">
        <v>951</v>
      </c>
      <c r="P76" s="11">
        <v>26800025</v>
      </c>
      <c r="Q76" s="11">
        <v>26800025</v>
      </c>
      <c r="R76" s="11" t="s">
        <v>1375</v>
      </c>
      <c r="S76" s="11" t="s">
        <v>952</v>
      </c>
      <c r="V76" s="11" t="s">
        <v>1676</v>
      </c>
    </row>
    <row r="77" spans="1:22" x14ac:dyDescent="0.3">
      <c r="A77" s="11" t="s">
        <v>954</v>
      </c>
      <c r="B77" s="11" t="s">
        <v>953</v>
      </c>
      <c r="C77" s="11" t="s">
        <v>955</v>
      </c>
      <c r="D77" s="11" t="s">
        <v>2443</v>
      </c>
      <c r="E77" s="11" t="s">
        <v>2</v>
      </c>
      <c r="F77" s="11" t="s">
        <v>40</v>
      </c>
      <c r="G77" s="11" t="s">
        <v>16</v>
      </c>
      <c r="H77" s="11" t="s">
        <v>2</v>
      </c>
      <c r="I77" s="10" t="str">
        <f t="shared" si="1"/>
        <v>2-13-01</v>
      </c>
      <c r="M77" s="11" t="s">
        <v>51</v>
      </c>
      <c r="N77" s="11" t="s">
        <v>2632</v>
      </c>
      <c r="O77" s="11" t="s">
        <v>2689</v>
      </c>
      <c r="P77" s="11">
        <v>24700113</v>
      </c>
      <c r="Q77" s="11">
        <v>0</v>
      </c>
      <c r="R77" s="11" t="s">
        <v>1504</v>
      </c>
      <c r="S77" s="11" t="s">
        <v>2464</v>
      </c>
      <c r="V77" s="11" t="s">
        <v>1677</v>
      </c>
    </row>
    <row r="78" spans="1:22" x14ac:dyDescent="0.3">
      <c r="A78" s="11" t="s">
        <v>957</v>
      </c>
      <c r="B78" s="11" t="s">
        <v>956</v>
      </c>
      <c r="C78" s="11" t="s">
        <v>958</v>
      </c>
      <c r="D78" s="11" t="s">
        <v>74</v>
      </c>
      <c r="E78" s="11" t="s">
        <v>2</v>
      </c>
      <c r="F78" s="11" t="s">
        <v>57</v>
      </c>
      <c r="G78" s="11" t="s">
        <v>7</v>
      </c>
      <c r="H78" s="11" t="s">
        <v>2</v>
      </c>
      <c r="I78" s="10" t="str">
        <f t="shared" si="1"/>
        <v>5-06-01</v>
      </c>
      <c r="M78" s="11" t="s">
        <v>74</v>
      </c>
      <c r="N78" s="11" t="s">
        <v>2632</v>
      </c>
      <c r="O78" s="11" t="s">
        <v>2690</v>
      </c>
      <c r="P78" s="11">
        <v>26688036</v>
      </c>
      <c r="Q78" s="11">
        <v>26690008</v>
      </c>
      <c r="R78" s="11" t="s">
        <v>1861</v>
      </c>
      <c r="S78" s="11" t="s">
        <v>2465</v>
      </c>
      <c r="V78" s="11" t="s">
        <v>1678</v>
      </c>
    </row>
    <row r="79" spans="1:22" x14ac:dyDescent="0.3">
      <c r="A79" s="11" t="s">
        <v>960</v>
      </c>
      <c r="B79" s="11" t="s">
        <v>959</v>
      </c>
      <c r="C79" s="11" t="s">
        <v>961</v>
      </c>
      <c r="D79" s="11" t="s">
        <v>74</v>
      </c>
      <c r="E79" s="11" t="s">
        <v>3</v>
      </c>
      <c r="F79" s="11" t="s">
        <v>57</v>
      </c>
      <c r="G79" s="11" t="s">
        <v>8</v>
      </c>
      <c r="H79" s="11" t="s">
        <v>2</v>
      </c>
      <c r="I79" s="10" t="str">
        <f t="shared" si="1"/>
        <v>5-07-01</v>
      </c>
      <c r="M79" s="11" t="s">
        <v>962</v>
      </c>
      <c r="N79" s="11" t="s">
        <v>2632</v>
      </c>
      <c r="O79" s="11" t="s">
        <v>2466</v>
      </c>
      <c r="P79" s="11">
        <v>26620362</v>
      </c>
      <c r="Q79" s="11">
        <v>26620016</v>
      </c>
      <c r="R79" s="11" t="s">
        <v>1493</v>
      </c>
      <c r="S79" s="11" t="s">
        <v>963</v>
      </c>
      <c r="V79" s="11" t="s">
        <v>1679</v>
      </c>
    </row>
    <row r="80" spans="1:22" x14ac:dyDescent="0.3">
      <c r="A80" s="11" t="s">
        <v>965</v>
      </c>
      <c r="B80" s="11" t="s">
        <v>964</v>
      </c>
      <c r="C80" s="11" t="s">
        <v>966</v>
      </c>
      <c r="D80" s="11" t="s">
        <v>74</v>
      </c>
      <c r="E80" s="11" t="s">
        <v>4</v>
      </c>
      <c r="F80" s="11" t="s">
        <v>57</v>
      </c>
      <c r="G80" s="11" t="s">
        <v>10</v>
      </c>
      <c r="H80" s="11" t="s">
        <v>2</v>
      </c>
      <c r="I80" s="10" t="str">
        <f t="shared" si="1"/>
        <v>5-08-01</v>
      </c>
      <c r="M80" s="11" t="s">
        <v>77</v>
      </c>
      <c r="N80" s="11" t="s">
        <v>2632</v>
      </c>
      <c r="O80" s="11" t="s">
        <v>2508</v>
      </c>
      <c r="P80" s="11">
        <v>26958490</v>
      </c>
      <c r="Q80" s="11">
        <v>26958380</v>
      </c>
      <c r="R80" s="11" t="s">
        <v>1817</v>
      </c>
      <c r="S80" s="11" t="s">
        <v>2691</v>
      </c>
      <c r="V80" s="11" t="s">
        <v>1680</v>
      </c>
    </row>
    <row r="81" spans="1:22" x14ac:dyDescent="0.3">
      <c r="A81" s="11" t="s">
        <v>968</v>
      </c>
      <c r="B81" s="11" t="s">
        <v>967</v>
      </c>
      <c r="C81" s="11" t="s">
        <v>969</v>
      </c>
      <c r="D81" s="11" t="s">
        <v>49</v>
      </c>
      <c r="E81" s="11" t="s">
        <v>6</v>
      </c>
      <c r="F81" s="11" t="s">
        <v>48</v>
      </c>
      <c r="G81" s="11" t="s">
        <v>2</v>
      </c>
      <c r="H81" s="11" t="s">
        <v>2</v>
      </c>
      <c r="I81" s="10" t="str">
        <f t="shared" si="1"/>
        <v>6-01-01</v>
      </c>
      <c r="M81" s="11" t="s">
        <v>49</v>
      </c>
      <c r="N81" s="11" t="s">
        <v>2632</v>
      </c>
      <c r="O81" s="11" t="s">
        <v>2467</v>
      </c>
      <c r="P81" s="11">
        <v>26611912</v>
      </c>
      <c r="Q81" s="11">
        <v>0</v>
      </c>
      <c r="R81" s="11" t="s">
        <v>1550</v>
      </c>
      <c r="S81" s="11" t="s">
        <v>1494</v>
      </c>
      <c r="V81" s="11" t="s">
        <v>1681</v>
      </c>
    </row>
    <row r="82" spans="1:22" x14ac:dyDescent="0.3">
      <c r="A82" s="11" t="s">
        <v>971</v>
      </c>
      <c r="B82" s="11" t="s">
        <v>970</v>
      </c>
      <c r="C82" s="11" t="s">
        <v>972</v>
      </c>
      <c r="D82" s="11" t="s">
        <v>49</v>
      </c>
      <c r="E82" s="11" t="s">
        <v>10</v>
      </c>
      <c r="F82" s="11" t="s">
        <v>48</v>
      </c>
      <c r="G82" s="11" t="s">
        <v>3</v>
      </c>
      <c r="H82" s="11" t="s">
        <v>2</v>
      </c>
      <c r="I82" s="10" t="str">
        <f t="shared" si="1"/>
        <v>6-02-01</v>
      </c>
      <c r="M82" s="11" t="s">
        <v>973</v>
      </c>
      <c r="N82" s="11" t="s">
        <v>2632</v>
      </c>
      <c r="O82" s="11" t="s">
        <v>1617</v>
      </c>
      <c r="P82" s="11">
        <v>26366130</v>
      </c>
      <c r="Q82" s="11">
        <v>0</v>
      </c>
      <c r="R82" s="11" t="s">
        <v>2468</v>
      </c>
      <c r="S82" s="11" t="s">
        <v>1494</v>
      </c>
      <c r="V82" s="11" t="s">
        <v>1682</v>
      </c>
    </row>
    <row r="83" spans="1:22" x14ac:dyDescent="0.3">
      <c r="A83" s="11" t="s">
        <v>975</v>
      </c>
      <c r="B83" s="11" t="s">
        <v>974</v>
      </c>
      <c r="C83" s="11" t="s">
        <v>976</v>
      </c>
      <c r="D83" s="11" t="s">
        <v>70</v>
      </c>
      <c r="E83" s="11" t="s">
        <v>2</v>
      </c>
      <c r="F83" s="11" t="s">
        <v>48</v>
      </c>
      <c r="G83" s="11" t="s">
        <v>7</v>
      </c>
      <c r="H83" s="11" t="s">
        <v>2</v>
      </c>
      <c r="I83" s="10" t="str">
        <f t="shared" si="1"/>
        <v>6-06-01</v>
      </c>
      <c r="M83" s="11" t="s">
        <v>977</v>
      </c>
      <c r="N83" s="11" t="s">
        <v>2632</v>
      </c>
      <c r="O83" s="11" t="s">
        <v>2692</v>
      </c>
      <c r="P83" s="11">
        <v>27770250</v>
      </c>
      <c r="Q83" s="11">
        <v>27774792</v>
      </c>
      <c r="R83" s="11" t="s">
        <v>1551</v>
      </c>
      <c r="S83" s="11" t="s">
        <v>1603</v>
      </c>
      <c r="V83" s="11" t="s">
        <v>1683</v>
      </c>
    </row>
    <row r="84" spans="1:22" x14ac:dyDescent="0.3">
      <c r="A84" s="11" t="s">
        <v>2438</v>
      </c>
      <c r="B84" s="11" t="s">
        <v>978</v>
      </c>
      <c r="C84" s="11" t="s">
        <v>2441</v>
      </c>
      <c r="D84" s="11" t="s">
        <v>1593</v>
      </c>
      <c r="E84" s="11" t="s">
        <v>7</v>
      </c>
      <c r="F84" s="11" t="s">
        <v>48</v>
      </c>
      <c r="G84" s="11" t="s">
        <v>6</v>
      </c>
      <c r="H84" s="11" t="s">
        <v>2</v>
      </c>
      <c r="I84" s="10" t="str">
        <f t="shared" si="1"/>
        <v>6-05-01</v>
      </c>
      <c r="M84" s="11" t="s">
        <v>2444</v>
      </c>
      <c r="N84" s="11" t="s">
        <v>2632</v>
      </c>
      <c r="O84" s="11" t="s">
        <v>2469</v>
      </c>
      <c r="P84" s="11">
        <v>27888330</v>
      </c>
      <c r="Q84" s="11">
        <v>0</v>
      </c>
      <c r="R84" s="11" t="s">
        <v>2470</v>
      </c>
      <c r="S84" s="11" t="s">
        <v>2471</v>
      </c>
      <c r="V84" s="11" t="s">
        <v>2519</v>
      </c>
    </row>
    <row r="85" spans="1:22" x14ac:dyDescent="0.3">
      <c r="A85" s="11" t="s">
        <v>2334</v>
      </c>
      <c r="B85" s="11" t="s">
        <v>2335</v>
      </c>
      <c r="C85" s="11" t="s">
        <v>2336</v>
      </c>
      <c r="D85" s="11" t="s">
        <v>981</v>
      </c>
      <c r="E85" s="11" t="s">
        <v>5</v>
      </c>
      <c r="F85" s="11" t="s">
        <v>48</v>
      </c>
      <c r="G85" s="11" t="s">
        <v>8</v>
      </c>
      <c r="H85" s="11" t="s">
        <v>4</v>
      </c>
      <c r="I85" s="10" t="str">
        <f t="shared" si="1"/>
        <v>6-07-03</v>
      </c>
      <c r="M85" s="11" t="s">
        <v>2337</v>
      </c>
      <c r="N85" s="11" t="s">
        <v>2632</v>
      </c>
      <c r="O85" s="11" t="s">
        <v>2388</v>
      </c>
      <c r="P85" s="11">
        <v>27898550</v>
      </c>
      <c r="Q85" s="11">
        <v>27899454</v>
      </c>
      <c r="R85" s="11" t="s">
        <v>2389</v>
      </c>
      <c r="S85" s="11" t="s">
        <v>2390</v>
      </c>
      <c r="V85" s="11" t="s">
        <v>2419</v>
      </c>
    </row>
    <row r="86" spans="1:22" x14ac:dyDescent="0.3">
      <c r="A86" s="11" t="s">
        <v>980</v>
      </c>
      <c r="B86" s="11" t="s">
        <v>979</v>
      </c>
      <c r="C86" s="11" t="s">
        <v>1522</v>
      </c>
      <c r="D86" s="11" t="s">
        <v>981</v>
      </c>
      <c r="E86" s="11" t="s">
        <v>6</v>
      </c>
      <c r="F86" s="11" t="s">
        <v>48</v>
      </c>
      <c r="G86" s="11" t="s">
        <v>10</v>
      </c>
      <c r="H86" s="11" t="s">
        <v>2</v>
      </c>
      <c r="I86" s="10" t="str">
        <f t="shared" si="1"/>
        <v>6-08-01</v>
      </c>
      <c r="M86" s="11" t="s">
        <v>982</v>
      </c>
      <c r="N86" s="11" t="s">
        <v>2632</v>
      </c>
      <c r="O86" s="11" t="s">
        <v>1552</v>
      </c>
      <c r="P86" s="11">
        <v>27733297</v>
      </c>
      <c r="Q86" s="11">
        <v>0</v>
      </c>
      <c r="R86" s="11" t="s">
        <v>1381</v>
      </c>
      <c r="S86" s="11" t="s">
        <v>1604</v>
      </c>
      <c r="V86" s="11" t="s">
        <v>1684</v>
      </c>
    </row>
    <row r="87" spans="1:22" x14ac:dyDescent="0.3">
      <c r="A87" s="11" t="s">
        <v>984</v>
      </c>
      <c r="B87" s="11" t="s">
        <v>983</v>
      </c>
      <c r="C87" s="11" t="s">
        <v>985</v>
      </c>
      <c r="D87" s="11" t="s">
        <v>981</v>
      </c>
      <c r="E87" s="11" t="s">
        <v>11</v>
      </c>
      <c r="F87" s="11" t="s">
        <v>48</v>
      </c>
      <c r="G87" s="11" t="s">
        <v>12</v>
      </c>
      <c r="H87" s="11" t="s">
        <v>2</v>
      </c>
      <c r="I87" s="10" t="str">
        <f t="shared" si="1"/>
        <v>6-10-01</v>
      </c>
      <c r="M87" s="11" t="s">
        <v>986</v>
      </c>
      <c r="N87" s="11" t="s">
        <v>2632</v>
      </c>
      <c r="O87" s="11" t="s">
        <v>2693</v>
      </c>
      <c r="P87" s="11">
        <v>27833821</v>
      </c>
      <c r="Q87" s="11">
        <v>27383955</v>
      </c>
      <c r="R87" s="11" t="s">
        <v>1380</v>
      </c>
      <c r="S87" s="11" t="s">
        <v>2694</v>
      </c>
      <c r="V87" s="11" t="s">
        <v>1685</v>
      </c>
    </row>
    <row r="88" spans="1:22" x14ac:dyDescent="0.3">
      <c r="A88" s="11" t="s">
        <v>988</v>
      </c>
      <c r="B88" s="11" t="s">
        <v>987</v>
      </c>
      <c r="C88" s="11" t="s">
        <v>1418</v>
      </c>
      <c r="D88" s="11" t="s">
        <v>46</v>
      </c>
      <c r="E88" s="11" t="s">
        <v>2</v>
      </c>
      <c r="F88" s="11" t="s">
        <v>47</v>
      </c>
      <c r="G88" s="11" t="s">
        <v>2</v>
      </c>
      <c r="H88" s="11" t="s">
        <v>2</v>
      </c>
      <c r="I88" s="10" t="str">
        <f t="shared" si="1"/>
        <v>7-01-01</v>
      </c>
      <c r="M88" s="11" t="s">
        <v>992</v>
      </c>
      <c r="N88" s="11" t="s">
        <v>2632</v>
      </c>
      <c r="O88" s="11" t="s">
        <v>1499</v>
      </c>
      <c r="P88" s="11">
        <v>27580807</v>
      </c>
      <c r="Q88" s="11">
        <v>0</v>
      </c>
      <c r="R88" s="11" t="s">
        <v>1383</v>
      </c>
      <c r="S88" s="11" t="s">
        <v>1384</v>
      </c>
      <c r="V88" s="11" t="s">
        <v>1686</v>
      </c>
    </row>
    <row r="89" spans="1:22" x14ac:dyDescent="0.3">
      <c r="A89" s="11" t="s">
        <v>990</v>
      </c>
      <c r="B89" s="11" t="s">
        <v>989</v>
      </c>
      <c r="C89" s="11" t="s">
        <v>991</v>
      </c>
      <c r="D89" s="11" t="s">
        <v>46</v>
      </c>
      <c r="E89" s="11" t="s">
        <v>2</v>
      </c>
      <c r="F89" s="11" t="s">
        <v>47</v>
      </c>
      <c r="G89" s="11" t="s">
        <v>2</v>
      </c>
      <c r="H89" s="11" t="s">
        <v>2</v>
      </c>
      <c r="I89" s="10" t="str">
        <f t="shared" si="1"/>
        <v>7-01-01</v>
      </c>
      <c r="M89" s="11" t="s">
        <v>992</v>
      </c>
      <c r="N89" s="11" t="s">
        <v>2632</v>
      </c>
      <c r="O89" s="11" t="s">
        <v>2695</v>
      </c>
      <c r="P89" s="11">
        <v>27580537</v>
      </c>
      <c r="Q89" s="11">
        <v>88159353</v>
      </c>
      <c r="R89" s="11" t="s">
        <v>1385</v>
      </c>
      <c r="S89" s="11" t="s">
        <v>1862</v>
      </c>
      <c r="V89" s="11" t="s">
        <v>1687</v>
      </c>
    </row>
    <row r="90" spans="1:22" x14ac:dyDescent="0.3">
      <c r="A90" s="11" t="s">
        <v>994</v>
      </c>
      <c r="B90" s="11" t="s">
        <v>993</v>
      </c>
      <c r="C90" s="11" t="s">
        <v>995</v>
      </c>
      <c r="D90" s="11" t="s">
        <v>46</v>
      </c>
      <c r="E90" s="11" t="s">
        <v>6</v>
      </c>
      <c r="F90" s="11" t="s">
        <v>47</v>
      </c>
      <c r="G90" s="11" t="s">
        <v>4</v>
      </c>
      <c r="H90" s="11" t="s">
        <v>2</v>
      </c>
      <c r="I90" s="10" t="str">
        <f t="shared" si="1"/>
        <v>7-03-01</v>
      </c>
      <c r="M90" s="11" t="s">
        <v>982</v>
      </c>
      <c r="N90" s="11" t="s">
        <v>2632</v>
      </c>
      <c r="O90" s="11" t="s">
        <v>2391</v>
      </c>
      <c r="P90" s="11">
        <v>27688205</v>
      </c>
      <c r="Q90" s="11">
        <v>27688840</v>
      </c>
      <c r="R90" s="11" t="s">
        <v>1386</v>
      </c>
      <c r="S90" s="11" t="s">
        <v>2696</v>
      </c>
      <c r="V90" s="11" t="s">
        <v>1688</v>
      </c>
    </row>
    <row r="91" spans="1:22" x14ac:dyDescent="0.3">
      <c r="A91" s="11" t="s">
        <v>997</v>
      </c>
      <c r="B91" s="11" t="s">
        <v>996</v>
      </c>
      <c r="C91" s="11" t="s">
        <v>1351</v>
      </c>
      <c r="D91" s="11" t="s">
        <v>46</v>
      </c>
      <c r="E91" s="11" t="s">
        <v>11</v>
      </c>
      <c r="F91" s="11" t="s">
        <v>47</v>
      </c>
      <c r="G91" s="11" t="s">
        <v>6</v>
      </c>
      <c r="H91" s="11" t="s">
        <v>3</v>
      </c>
      <c r="I91" s="10" t="str">
        <f t="shared" si="1"/>
        <v>7-05-02</v>
      </c>
      <c r="M91" s="11" t="s">
        <v>998</v>
      </c>
      <c r="N91" s="11" t="s">
        <v>2632</v>
      </c>
      <c r="O91" s="11" t="s">
        <v>2472</v>
      </c>
      <c r="P91" s="11">
        <v>27186851</v>
      </c>
      <c r="Q91" s="11">
        <v>27184597</v>
      </c>
      <c r="R91" s="11" t="s">
        <v>1387</v>
      </c>
      <c r="S91" s="11" t="s">
        <v>999</v>
      </c>
      <c r="V91" s="11" t="s">
        <v>1689</v>
      </c>
    </row>
    <row r="92" spans="1:22" x14ac:dyDescent="0.3">
      <c r="A92" s="11" t="s">
        <v>1001</v>
      </c>
      <c r="B92" s="11" t="s">
        <v>1000</v>
      </c>
      <c r="C92" s="11" t="s">
        <v>2344</v>
      </c>
      <c r="D92" s="11" t="s">
        <v>78</v>
      </c>
      <c r="E92" s="11" t="s">
        <v>2</v>
      </c>
      <c r="F92" s="11" t="s">
        <v>47</v>
      </c>
      <c r="G92" s="11" t="s">
        <v>3</v>
      </c>
      <c r="H92" s="11" t="s">
        <v>2</v>
      </c>
      <c r="I92" s="10" t="str">
        <f t="shared" si="1"/>
        <v>7-02-01</v>
      </c>
      <c r="M92" s="11" t="s">
        <v>78</v>
      </c>
      <c r="N92" s="11" t="s">
        <v>2632</v>
      </c>
      <c r="O92" s="11" t="s">
        <v>2473</v>
      </c>
      <c r="P92" s="11">
        <v>27104183</v>
      </c>
      <c r="Q92" s="11">
        <v>27105591</v>
      </c>
      <c r="R92" s="11" t="s">
        <v>1503</v>
      </c>
      <c r="S92" s="11" t="s">
        <v>1002</v>
      </c>
      <c r="V92" s="11" t="s">
        <v>1690</v>
      </c>
    </row>
    <row r="93" spans="1:22" x14ac:dyDescent="0.3">
      <c r="A93" s="11" t="s">
        <v>1004</v>
      </c>
      <c r="B93" s="11" t="s">
        <v>1003</v>
      </c>
      <c r="C93" s="11" t="s">
        <v>793</v>
      </c>
      <c r="D93" s="11" t="s">
        <v>78</v>
      </c>
      <c r="E93" s="11" t="s">
        <v>5</v>
      </c>
      <c r="F93" s="11" t="s">
        <v>47</v>
      </c>
      <c r="G93" s="11" t="s">
        <v>7</v>
      </c>
      <c r="H93" s="11" t="s">
        <v>2</v>
      </c>
      <c r="I93" s="10" t="str">
        <f t="shared" si="1"/>
        <v>7-06-01</v>
      </c>
      <c r="M93" s="11" t="s">
        <v>76</v>
      </c>
      <c r="N93" s="11" t="s">
        <v>2632</v>
      </c>
      <c r="O93" s="11" t="s">
        <v>2474</v>
      </c>
      <c r="P93" s="11">
        <v>27165689</v>
      </c>
      <c r="Q93" s="11">
        <v>0</v>
      </c>
      <c r="R93" s="11" t="s">
        <v>2398</v>
      </c>
      <c r="S93" s="11" t="s">
        <v>2399</v>
      </c>
      <c r="V93" s="11" t="s">
        <v>1691</v>
      </c>
    </row>
    <row r="94" spans="1:22" x14ac:dyDescent="0.3">
      <c r="A94" s="11" t="s">
        <v>1006</v>
      </c>
      <c r="B94" s="11" t="s">
        <v>1005</v>
      </c>
      <c r="C94" s="11" t="s">
        <v>1007</v>
      </c>
      <c r="D94" s="11" t="s">
        <v>55</v>
      </c>
      <c r="E94" s="11" t="s">
        <v>3</v>
      </c>
      <c r="F94" s="11" t="s">
        <v>54</v>
      </c>
      <c r="G94" s="11" t="s">
        <v>2</v>
      </c>
      <c r="H94" s="11" t="s">
        <v>3</v>
      </c>
      <c r="I94" s="10" t="str">
        <f t="shared" si="1"/>
        <v>4-01-02</v>
      </c>
      <c r="M94" s="11" t="s">
        <v>1008</v>
      </c>
      <c r="N94" s="11" t="s">
        <v>2632</v>
      </c>
      <c r="O94" s="11" t="s">
        <v>2475</v>
      </c>
      <c r="P94" s="11">
        <v>22373751</v>
      </c>
      <c r="Q94" s="11">
        <v>22370165</v>
      </c>
      <c r="R94" s="11" t="s">
        <v>1486</v>
      </c>
      <c r="S94" s="11" t="s">
        <v>2380</v>
      </c>
      <c r="V94" s="11" t="s">
        <v>1692</v>
      </c>
    </row>
    <row r="95" spans="1:22" x14ac:dyDescent="0.3">
      <c r="A95" s="11" t="s">
        <v>1010</v>
      </c>
      <c r="B95" s="11" t="s">
        <v>1009</v>
      </c>
      <c r="C95" s="11" t="s">
        <v>1011</v>
      </c>
      <c r="D95" s="11" t="s">
        <v>1012</v>
      </c>
      <c r="E95" s="11" t="s">
        <v>4</v>
      </c>
      <c r="F95" s="11" t="s">
        <v>38</v>
      </c>
      <c r="G95" s="11" t="s">
        <v>1013</v>
      </c>
      <c r="H95" s="11" t="s">
        <v>2</v>
      </c>
      <c r="I95" s="10" t="str">
        <f t="shared" si="1"/>
        <v>1-20-01</v>
      </c>
      <c r="M95" s="11" t="s">
        <v>935</v>
      </c>
      <c r="N95" s="11" t="s">
        <v>2632</v>
      </c>
      <c r="O95" s="11" t="s">
        <v>2476</v>
      </c>
      <c r="P95" s="11">
        <v>25466076</v>
      </c>
      <c r="Q95" s="11">
        <v>25466367</v>
      </c>
      <c r="R95" s="11" t="s">
        <v>1859</v>
      </c>
      <c r="S95" s="11" t="s">
        <v>1605</v>
      </c>
      <c r="V95" s="11" t="s">
        <v>1693</v>
      </c>
    </row>
    <row r="96" spans="1:22" x14ac:dyDescent="0.3">
      <c r="A96" s="11" t="s">
        <v>1015</v>
      </c>
      <c r="B96" s="11" t="s">
        <v>1014</v>
      </c>
      <c r="C96" s="11" t="s">
        <v>1016</v>
      </c>
      <c r="D96" s="11" t="s">
        <v>1590</v>
      </c>
      <c r="E96" s="11" t="s">
        <v>5</v>
      </c>
      <c r="F96" s="11" t="s">
        <v>38</v>
      </c>
      <c r="G96" s="11" t="s">
        <v>680</v>
      </c>
      <c r="H96" s="11" t="s">
        <v>5</v>
      </c>
      <c r="I96" s="10" t="str">
        <f t="shared" si="1"/>
        <v>1-18-04</v>
      </c>
      <c r="M96" s="11" t="s">
        <v>1606</v>
      </c>
      <c r="N96" s="11" t="s">
        <v>2632</v>
      </c>
      <c r="O96" s="11" t="s">
        <v>2697</v>
      </c>
      <c r="P96" s="11">
        <v>22765326</v>
      </c>
      <c r="Q96" s="11">
        <v>22766402</v>
      </c>
      <c r="R96" s="11" t="s">
        <v>1439</v>
      </c>
      <c r="S96" s="11" t="s">
        <v>2477</v>
      </c>
      <c r="V96" s="11" t="s">
        <v>1694</v>
      </c>
    </row>
    <row r="97" spans="1:22" x14ac:dyDescent="0.3">
      <c r="A97" s="11" t="s">
        <v>1019</v>
      </c>
      <c r="B97" s="11" t="s">
        <v>1018</v>
      </c>
      <c r="C97" s="11" t="s">
        <v>1020</v>
      </c>
      <c r="D97" s="11" t="s">
        <v>41</v>
      </c>
      <c r="E97" s="11" t="s">
        <v>3</v>
      </c>
      <c r="F97" s="11" t="s">
        <v>38</v>
      </c>
      <c r="G97" s="11" t="s">
        <v>4</v>
      </c>
      <c r="H97" s="11" t="s">
        <v>16</v>
      </c>
      <c r="I97" s="10" t="str">
        <f t="shared" si="1"/>
        <v>1-03-13</v>
      </c>
      <c r="M97" s="11" t="s">
        <v>1021</v>
      </c>
      <c r="N97" s="11" t="s">
        <v>2632</v>
      </c>
      <c r="O97" s="11" t="s">
        <v>2698</v>
      </c>
      <c r="P97" s="11">
        <v>22704605</v>
      </c>
      <c r="Q97" s="11">
        <v>22704605</v>
      </c>
      <c r="R97" s="11" t="s">
        <v>1448</v>
      </c>
      <c r="S97" s="11" t="s">
        <v>1607</v>
      </c>
      <c r="V97" s="11" t="s">
        <v>1695</v>
      </c>
    </row>
    <row r="98" spans="1:22" x14ac:dyDescent="0.3">
      <c r="A98" s="11" t="s">
        <v>1023</v>
      </c>
      <c r="B98" s="11" t="s">
        <v>1022</v>
      </c>
      <c r="C98" s="11" t="s">
        <v>1024</v>
      </c>
      <c r="D98" s="11" t="s">
        <v>44</v>
      </c>
      <c r="E98" s="11" t="s">
        <v>3</v>
      </c>
      <c r="F98" s="11" t="s">
        <v>40</v>
      </c>
      <c r="G98" s="11" t="s">
        <v>2</v>
      </c>
      <c r="H98" s="11" t="s">
        <v>2</v>
      </c>
      <c r="I98" s="10" t="str">
        <f t="shared" si="1"/>
        <v>2-01-01</v>
      </c>
      <c r="M98" s="11" t="s">
        <v>64</v>
      </c>
      <c r="N98" s="11" t="s">
        <v>2632</v>
      </c>
      <c r="O98" s="11" t="s">
        <v>1616</v>
      </c>
      <c r="P98" s="11">
        <v>24411371</v>
      </c>
      <c r="Q98" s="11">
        <v>24411371</v>
      </c>
      <c r="R98" s="11" t="s">
        <v>1853</v>
      </c>
      <c r="S98" s="11" t="s">
        <v>1025</v>
      </c>
      <c r="V98" s="11" t="s">
        <v>1696</v>
      </c>
    </row>
    <row r="99" spans="1:22" x14ac:dyDescent="0.3">
      <c r="A99" s="11" t="s">
        <v>1027</v>
      </c>
      <c r="B99" s="11" t="s">
        <v>1026</v>
      </c>
      <c r="C99" s="11" t="s">
        <v>1028</v>
      </c>
      <c r="D99" s="11" t="s">
        <v>44</v>
      </c>
      <c r="E99" s="11" t="s">
        <v>3</v>
      </c>
      <c r="F99" s="11" t="s">
        <v>40</v>
      </c>
      <c r="G99" s="11" t="s">
        <v>2</v>
      </c>
      <c r="H99" s="11" t="s">
        <v>11</v>
      </c>
      <c r="I99" s="10" t="str">
        <f t="shared" si="1"/>
        <v>2-01-09</v>
      </c>
      <c r="M99" s="11" t="s">
        <v>1029</v>
      </c>
      <c r="N99" s="11" t="s">
        <v>2632</v>
      </c>
      <c r="O99" s="11" t="s">
        <v>2699</v>
      </c>
      <c r="P99" s="11">
        <v>24414692</v>
      </c>
      <c r="Q99" s="11">
        <v>24414692</v>
      </c>
      <c r="R99" s="11" t="s">
        <v>1553</v>
      </c>
      <c r="S99" s="11" t="s">
        <v>2478</v>
      </c>
      <c r="V99" s="11" t="s">
        <v>1697</v>
      </c>
    </row>
    <row r="100" spans="1:22" x14ac:dyDescent="0.3">
      <c r="A100" s="11" t="s">
        <v>1032</v>
      </c>
      <c r="B100" s="11" t="s">
        <v>1031</v>
      </c>
      <c r="C100" s="11" t="s">
        <v>1033</v>
      </c>
      <c r="D100" s="11" t="s">
        <v>44</v>
      </c>
      <c r="E100" s="11" t="s">
        <v>6</v>
      </c>
      <c r="F100" s="11" t="s">
        <v>40</v>
      </c>
      <c r="G100" s="11" t="s">
        <v>2</v>
      </c>
      <c r="H100" s="11" t="s">
        <v>3</v>
      </c>
      <c r="I100" s="10" t="str">
        <f t="shared" si="1"/>
        <v>2-01-02</v>
      </c>
      <c r="M100" s="11" t="s">
        <v>1034</v>
      </c>
      <c r="N100" s="11" t="s">
        <v>2632</v>
      </c>
      <c r="O100" s="11" t="s">
        <v>1035</v>
      </c>
      <c r="P100" s="11">
        <v>24411547</v>
      </c>
      <c r="Q100" s="11">
        <v>24401624</v>
      </c>
      <c r="R100" s="11" t="s">
        <v>1469</v>
      </c>
      <c r="S100" s="11" t="s">
        <v>1036</v>
      </c>
      <c r="V100" s="11" t="s">
        <v>1698</v>
      </c>
    </row>
    <row r="101" spans="1:22" x14ac:dyDescent="0.3">
      <c r="A101" s="11" t="s">
        <v>1038</v>
      </c>
      <c r="B101" s="11" t="s">
        <v>1037</v>
      </c>
      <c r="C101" s="11" t="s">
        <v>1039</v>
      </c>
      <c r="D101" s="11" t="s">
        <v>55</v>
      </c>
      <c r="E101" s="11" t="s">
        <v>8</v>
      </c>
      <c r="F101" s="11" t="s">
        <v>54</v>
      </c>
      <c r="G101" s="11" t="s">
        <v>8</v>
      </c>
      <c r="H101" s="11" t="s">
        <v>3</v>
      </c>
      <c r="I101" s="10" t="str">
        <f t="shared" si="1"/>
        <v>4-07-02</v>
      </c>
      <c r="M101" s="11" t="s">
        <v>1040</v>
      </c>
      <c r="N101" s="11" t="s">
        <v>2632</v>
      </c>
      <c r="O101" s="11" t="s">
        <v>2700</v>
      </c>
      <c r="P101" s="11">
        <v>22396667</v>
      </c>
      <c r="Q101" s="11">
        <v>22391469</v>
      </c>
      <c r="R101" s="11" t="s">
        <v>1608</v>
      </c>
      <c r="S101" s="11" t="s">
        <v>2480</v>
      </c>
      <c r="V101" s="11" t="s">
        <v>1699</v>
      </c>
    </row>
    <row r="102" spans="1:22" x14ac:dyDescent="0.3">
      <c r="A102" s="11" t="s">
        <v>1043</v>
      </c>
      <c r="B102" s="11" t="s">
        <v>1042</v>
      </c>
      <c r="C102" s="11" t="s">
        <v>1350</v>
      </c>
      <c r="D102" s="11" t="s">
        <v>949</v>
      </c>
      <c r="E102" s="11" t="s">
        <v>6</v>
      </c>
      <c r="F102" s="11" t="s">
        <v>57</v>
      </c>
      <c r="G102" s="11" t="s">
        <v>6</v>
      </c>
      <c r="H102" s="11" t="s">
        <v>5</v>
      </c>
      <c r="I102" s="10" t="str">
        <f t="shared" si="1"/>
        <v>5-05-04</v>
      </c>
      <c r="M102" s="11" t="s">
        <v>80</v>
      </c>
      <c r="N102" s="11" t="s">
        <v>2632</v>
      </c>
      <c r="O102" s="11" t="s">
        <v>2701</v>
      </c>
      <c r="P102" s="11">
        <v>26511232</v>
      </c>
      <c r="Q102" s="11">
        <v>0</v>
      </c>
      <c r="R102" s="11" t="s">
        <v>1376</v>
      </c>
      <c r="S102" s="11" t="s">
        <v>1044</v>
      </c>
      <c r="V102" s="11" t="s">
        <v>1700</v>
      </c>
    </row>
    <row r="103" spans="1:22" x14ac:dyDescent="0.3">
      <c r="A103" s="11" t="s">
        <v>1046</v>
      </c>
      <c r="B103" s="11" t="s">
        <v>1045</v>
      </c>
      <c r="C103" s="11" t="s">
        <v>1047</v>
      </c>
      <c r="D103" s="11" t="s">
        <v>41</v>
      </c>
      <c r="E103" s="11" t="s">
        <v>5</v>
      </c>
      <c r="F103" s="11" t="s">
        <v>42</v>
      </c>
      <c r="G103" s="11" t="s">
        <v>2</v>
      </c>
      <c r="H103" s="11" t="s">
        <v>8</v>
      </c>
      <c r="I103" s="10" t="str">
        <f t="shared" si="1"/>
        <v>3-01-07</v>
      </c>
      <c r="M103" s="11" t="s">
        <v>1048</v>
      </c>
      <c r="N103" s="11" t="s">
        <v>2632</v>
      </c>
      <c r="O103" s="11" t="s">
        <v>2367</v>
      </c>
      <c r="P103" s="11">
        <v>25480085</v>
      </c>
      <c r="Q103" s="11">
        <v>25480085</v>
      </c>
      <c r="R103" s="11" t="s">
        <v>1452</v>
      </c>
      <c r="S103" s="11" t="s">
        <v>1049</v>
      </c>
      <c r="V103" s="11" t="s">
        <v>930</v>
      </c>
    </row>
    <row r="104" spans="1:22" x14ac:dyDescent="0.3">
      <c r="A104" s="11" t="s">
        <v>1051</v>
      </c>
      <c r="B104" s="11" t="s">
        <v>1050</v>
      </c>
      <c r="C104" s="11" t="s">
        <v>907</v>
      </c>
      <c r="D104" s="11" t="s">
        <v>1012</v>
      </c>
      <c r="E104" s="11" t="s">
        <v>2</v>
      </c>
      <c r="F104" s="11" t="s">
        <v>38</v>
      </c>
      <c r="G104" s="11" t="s">
        <v>6</v>
      </c>
      <c r="H104" s="11" t="s">
        <v>2</v>
      </c>
      <c r="I104" s="10" t="str">
        <f t="shared" si="1"/>
        <v>1-05-01</v>
      </c>
      <c r="M104" s="11" t="s">
        <v>1052</v>
      </c>
      <c r="N104" s="11" t="s">
        <v>2632</v>
      </c>
      <c r="O104" s="11" t="s">
        <v>1818</v>
      </c>
      <c r="P104" s="11">
        <v>21020865</v>
      </c>
      <c r="Q104" s="11">
        <v>25461178</v>
      </c>
      <c r="R104" s="11" t="s">
        <v>1371</v>
      </c>
      <c r="S104" s="11" t="s">
        <v>2702</v>
      </c>
      <c r="V104" s="11" t="s">
        <v>1701</v>
      </c>
    </row>
    <row r="105" spans="1:22" x14ac:dyDescent="0.3">
      <c r="A105" s="11" t="s">
        <v>1054</v>
      </c>
      <c r="B105" s="11" t="s">
        <v>1053</v>
      </c>
      <c r="C105" s="11" t="s">
        <v>1055</v>
      </c>
      <c r="D105" s="11" t="s">
        <v>78</v>
      </c>
      <c r="E105" s="11" t="s">
        <v>5</v>
      </c>
      <c r="F105" s="11" t="s">
        <v>47</v>
      </c>
      <c r="G105" s="11" t="s">
        <v>7</v>
      </c>
      <c r="H105" s="11" t="s">
        <v>4</v>
      </c>
      <c r="I105" s="10" t="str">
        <f t="shared" si="1"/>
        <v>7-06-03</v>
      </c>
      <c r="M105" s="11" t="s">
        <v>1056</v>
      </c>
      <c r="N105" s="11" t="s">
        <v>2632</v>
      </c>
      <c r="O105" s="11" t="s">
        <v>1501</v>
      </c>
      <c r="P105" s="11">
        <v>27600831</v>
      </c>
      <c r="Q105" s="11">
        <v>27600831</v>
      </c>
      <c r="R105" s="11" t="s">
        <v>1502</v>
      </c>
      <c r="S105" s="11" t="s">
        <v>2703</v>
      </c>
      <c r="V105" s="11" t="s">
        <v>1702</v>
      </c>
    </row>
    <row r="106" spans="1:22" x14ac:dyDescent="0.3">
      <c r="A106" s="11" t="s">
        <v>1058</v>
      </c>
      <c r="B106" s="11" t="s">
        <v>1057</v>
      </c>
      <c r="C106" s="11" t="s">
        <v>1413</v>
      </c>
      <c r="D106" s="11" t="s">
        <v>55</v>
      </c>
      <c r="E106" s="11" t="s">
        <v>3</v>
      </c>
      <c r="F106" s="11" t="s">
        <v>54</v>
      </c>
      <c r="G106" s="11" t="s">
        <v>2</v>
      </c>
      <c r="H106" s="11" t="s">
        <v>4</v>
      </c>
      <c r="I106" s="10" t="str">
        <f t="shared" si="1"/>
        <v>4-01-03</v>
      </c>
      <c r="M106" s="11" t="s">
        <v>1422</v>
      </c>
      <c r="N106" s="11" t="s">
        <v>2632</v>
      </c>
      <c r="O106" s="11" t="s">
        <v>2479</v>
      </c>
      <c r="P106" s="11">
        <v>22371887</v>
      </c>
      <c r="Q106" s="11">
        <v>0</v>
      </c>
      <c r="R106" s="11" t="s">
        <v>1484</v>
      </c>
      <c r="S106" s="11" t="s">
        <v>1609</v>
      </c>
      <c r="V106" s="11" t="s">
        <v>1703</v>
      </c>
    </row>
    <row r="107" spans="1:22" x14ac:dyDescent="0.3">
      <c r="A107" s="11" t="s">
        <v>1060</v>
      </c>
      <c r="B107" s="11" t="s">
        <v>1059</v>
      </c>
      <c r="C107" s="11" t="s">
        <v>1061</v>
      </c>
      <c r="D107" s="11" t="s">
        <v>43</v>
      </c>
      <c r="E107" s="11" t="s">
        <v>8</v>
      </c>
      <c r="F107" s="11" t="s">
        <v>40</v>
      </c>
      <c r="G107" s="11" t="s">
        <v>717</v>
      </c>
      <c r="H107" s="11" t="s">
        <v>2</v>
      </c>
      <c r="I107" s="10" t="str">
        <f t="shared" si="1"/>
        <v>2-11-01</v>
      </c>
      <c r="M107" s="11" t="s">
        <v>73</v>
      </c>
      <c r="N107" s="11" t="s">
        <v>2632</v>
      </c>
      <c r="O107" s="11" t="s">
        <v>2481</v>
      </c>
      <c r="P107" s="11">
        <v>24633145</v>
      </c>
      <c r="Q107" s="11">
        <v>24633145</v>
      </c>
      <c r="R107" s="11" t="s">
        <v>1476</v>
      </c>
      <c r="S107" s="11" t="s">
        <v>1554</v>
      </c>
      <c r="V107" s="11" t="s">
        <v>1704</v>
      </c>
    </row>
    <row r="108" spans="1:22" x14ac:dyDescent="0.3">
      <c r="A108" s="11" t="s">
        <v>1063</v>
      </c>
      <c r="B108" s="11" t="s">
        <v>1062</v>
      </c>
      <c r="C108" s="11" t="s">
        <v>1414</v>
      </c>
      <c r="D108" s="11" t="s">
        <v>55</v>
      </c>
      <c r="E108" s="11" t="s">
        <v>3</v>
      </c>
      <c r="F108" s="11" t="s">
        <v>54</v>
      </c>
      <c r="G108" s="11" t="s">
        <v>2</v>
      </c>
      <c r="H108" s="11" t="s">
        <v>3</v>
      </c>
      <c r="I108" s="10" t="str">
        <f t="shared" si="1"/>
        <v>4-01-02</v>
      </c>
      <c r="M108" s="11" t="s">
        <v>1423</v>
      </c>
      <c r="N108" s="11" t="s">
        <v>2632</v>
      </c>
      <c r="O108" s="11" t="s">
        <v>1064</v>
      </c>
      <c r="P108" s="11">
        <v>22606064</v>
      </c>
      <c r="Q108" s="11">
        <v>22629838</v>
      </c>
      <c r="R108" s="11" t="s">
        <v>1485</v>
      </c>
      <c r="S108" s="11" t="s">
        <v>2379</v>
      </c>
      <c r="V108" s="11" t="s">
        <v>1705</v>
      </c>
    </row>
    <row r="109" spans="1:22" x14ac:dyDescent="0.3">
      <c r="A109" s="11" t="s">
        <v>1066</v>
      </c>
      <c r="B109" s="11" t="s">
        <v>1065</v>
      </c>
      <c r="C109" s="11" t="s">
        <v>1067</v>
      </c>
      <c r="D109" s="11" t="s">
        <v>44</v>
      </c>
      <c r="E109" s="11" t="s">
        <v>6</v>
      </c>
      <c r="F109" s="11" t="s">
        <v>40</v>
      </c>
      <c r="G109" s="11" t="s">
        <v>2</v>
      </c>
      <c r="H109" s="11" t="s">
        <v>3</v>
      </c>
      <c r="I109" s="10" t="str">
        <f t="shared" si="1"/>
        <v>2-01-02</v>
      </c>
      <c r="M109" s="11" t="s">
        <v>1068</v>
      </c>
      <c r="N109" s="11" t="s">
        <v>2632</v>
      </c>
      <c r="O109" s="11" t="s">
        <v>1852</v>
      </c>
      <c r="P109" s="11">
        <v>24332320</v>
      </c>
      <c r="Q109" s="11">
        <v>24330027</v>
      </c>
      <c r="R109" s="11" t="s">
        <v>1819</v>
      </c>
      <c r="S109" s="11" t="s">
        <v>2704</v>
      </c>
      <c r="V109" s="11" t="s">
        <v>1706</v>
      </c>
    </row>
    <row r="110" spans="1:22" x14ac:dyDescent="0.3">
      <c r="A110" s="11" t="s">
        <v>1880</v>
      </c>
      <c r="B110" s="11" t="s">
        <v>1881</v>
      </c>
      <c r="C110" s="11" t="s">
        <v>1882</v>
      </c>
      <c r="D110" s="11" t="s">
        <v>1590</v>
      </c>
      <c r="E110" s="11" t="s">
        <v>5</v>
      </c>
      <c r="F110" s="11" t="s">
        <v>38</v>
      </c>
      <c r="G110" s="11" t="s">
        <v>680</v>
      </c>
      <c r="H110" s="11" t="s">
        <v>5</v>
      </c>
      <c r="I110" s="10" t="str">
        <f t="shared" si="1"/>
        <v>1-18-04</v>
      </c>
      <c r="M110" s="11" t="s">
        <v>1017</v>
      </c>
      <c r="N110" s="11" t="s">
        <v>2632</v>
      </c>
      <c r="O110" s="11" t="s">
        <v>1883</v>
      </c>
      <c r="P110" s="11">
        <v>22742400</v>
      </c>
      <c r="Q110" s="11">
        <v>0</v>
      </c>
      <c r="R110" s="11" t="s">
        <v>1884</v>
      </c>
      <c r="S110" s="11" t="s">
        <v>1885</v>
      </c>
      <c r="V110" s="11" t="s">
        <v>729</v>
      </c>
    </row>
    <row r="111" spans="1:22" x14ac:dyDescent="0.3">
      <c r="A111" s="11" t="s">
        <v>1071</v>
      </c>
      <c r="B111" s="11" t="s">
        <v>1070</v>
      </c>
      <c r="C111" s="11" t="s">
        <v>1523</v>
      </c>
      <c r="D111" s="11" t="s">
        <v>1592</v>
      </c>
      <c r="E111" s="11" t="s">
        <v>3</v>
      </c>
      <c r="F111" s="11" t="s">
        <v>38</v>
      </c>
      <c r="G111" s="11" t="s">
        <v>2</v>
      </c>
      <c r="H111" s="11" t="s">
        <v>11</v>
      </c>
      <c r="I111" s="10" t="str">
        <f t="shared" si="1"/>
        <v>1-01-09</v>
      </c>
      <c r="M111" s="11" t="s">
        <v>1555</v>
      </c>
      <c r="N111" s="11" t="s">
        <v>2632</v>
      </c>
      <c r="O111" s="11" t="s">
        <v>1838</v>
      </c>
      <c r="P111" s="11">
        <v>22130880</v>
      </c>
      <c r="Q111" s="11">
        <v>0</v>
      </c>
      <c r="R111" s="11" t="s">
        <v>1441</v>
      </c>
      <c r="S111" s="11" t="s">
        <v>1556</v>
      </c>
      <c r="V111" s="11" t="s">
        <v>792</v>
      </c>
    </row>
    <row r="112" spans="1:22" x14ac:dyDescent="0.3">
      <c r="A112" s="11" t="s">
        <v>1073</v>
      </c>
      <c r="B112" s="11" t="s">
        <v>1072</v>
      </c>
      <c r="C112" s="11" t="s">
        <v>744</v>
      </c>
      <c r="D112" s="11" t="s">
        <v>41</v>
      </c>
      <c r="E112" s="11" t="s">
        <v>8</v>
      </c>
      <c r="F112" s="11" t="s">
        <v>38</v>
      </c>
      <c r="G112" s="11" t="s">
        <v>4</v>
      </c>
      <c r="H112" s="11" t="s">
        <v>5</v>
      </c>
      <c r="I112" s="10" t="str">
        <f t="shared" si="1"/>
        <v>1-03-04</v>
      </c>
      <c r="M112" s="11" t="s">
        <v>1075</v>
      </c>
      <c r="N112" s="11" t="s">
        <v>2632</v>
      </c>
      <c r="O112" s="11" t="s">
        <v>2482</v>
      </c>
      <c r="P112" s="11">
        <v>22752580</v>
      </c>
      <c r="Q112" s="11">
        <v>0</v>
      </c>
      <c r="R112" s="11" t="s">
        <v>1453</v>
      </c>
      <c r="S112" s="11" t="s">
        <v>2705</v>
      </c>
      <c r="V112" s="11" t="s">
        <v>1707</v>
      </c>
    </row>
    <row r="113" spans="1:22" x14ac:dyDescent="0.3">
      <c r="A113" s="11" t="s">
        <v>2338</v>
      </c>
      <c r="B113" s="11" t="s">
        <v>2339</v>
      </c>
      <c r="C113" s="11" t="s">
        <v>2340</v>
      </c>
      <c r="D113" s="11" t="s">
        <v>46</v>
      </c>
      <c r="E113" s="11" t="s">
        <v>3</v>
      </c>
      <c r="F113" s="11" t="s">
        <v>47</v>
      </c>
      <c r="G113" s="11" t="s">
        <v>2</v>
      </c>
      <c r="H113" s="11" t="s">
        <v>2</v>
      </c>
      <c r="I113" s="10" t="str">
        <f t="shared" si="1"/>
        <v>7-01-01</v>
      </c>
      <c r="M113" s="11" t="s">
        <v>2629</v>
      </c>
      <c r="N113" s="11" t="s">
        <v>2632</v>
      </c>
      <c r="O113" s="11" t="s">
        <v>2392</v>
      </c>
      <c r="P113" s="11">
        <v>27581456</v>
      </c>
      <c r="Q113" s="11">
        <v>0</v>
      </c>
      <c r="R113" s="11" t="s">
        <v>2393</v>
      </c>
      <c r="S113" s="11" t="s">
        <v>2394</v>
      </c>
      <c r="V113" s="11" t="s">
        <v>2420</v>
      </c>
    </row>
    <row r="114" spans="1:22" x14ac:dyDescent="0.3">
      <c r="A114" s="11" t="s">
        <v>1077</v>
      </c>
      <c r="B114" s="11" t="s">
        <v>1076</v>
      </c>
      <c r="C114" s="11" t="s">
        <v>1078</v>
      </c>
      <c r="D114" s="11" t="s">
        <v>41</v>
      </c>
      <c r="E114" s="11" t="s">
        <v>8</v>
      </c>
      <c r="F114" s="11" t="s">
        <v>38</v>
      </c>
      <c r="G114" s="11" t="s">
        <v>4</v>
      </c>
      <c r="H114" s="11" t="s">
        <v>717</v>
      </c>
      <c r="I114" s="10" t="str">
        <f t="shared" si="1"/>
        <v>1-03-11</v>
      </c>
      <c r="M114" s="11" t="s">
        <v>1079</v>
      </c>
      <c r="N114" s="11" t="s">
        <v>2632</v>
      </c>
      <c r="O114" s="11" t="s">
        <v>2483</v>
      </c>
      <c r="P114" s="11">
        <v>22751458</v>
      </c>
      <c r="Q114" s="11">
        <v>22752306</v>
      </c>
      <c r="R114" s="11" t="s">
        <v>1454</v>
      </c>
      <c r="S114" s="11" t="s">
        <v>2706</v>
      </c>
      <c r="V114" s="11" t="s">
        <v>855</v>
      </c>
    </row>
    <row r="115" spans="1:22" x14ac:dyDescent="0.3">
      <c r="A115" s="11" t="s">
        <v>2322</v>
      </c>
      <c r="B115" s="11" t="s">
        <v>2323</v>
      </c>
      <c r="C115" s="11" t="s">
        <v>2324</v>
      </c>
      <c r="D115" s="11" t="s">
        <v>1590</v>
      </c>
      <c r="E115" s="11" t="s">
        <v>7</v>
      </c>
      <c r="F115" s="11" t="s">
        <v>38</v>
      </c>
      <c r="G115" s="11" t="s">
        <v>12</v>
      </c>
      <c r="H115" s="11" t="s">
        <v>6</v>
      </c>
      <c r="I115" s="10" t="str">
        <f t="shared" si="1"/>
        <v>1-10-05</v>
      </c>
      <c r="M115" s="11" t="s">
        <v>1081</v>
      </c>
      <c r="N115" s="11" t="s">
        <v>2632</v>
      </c>
      <c r="O115" s="11" t="s">
        <v>2484</v>
      </c>
      <c r="P115" s="11">
        <v>22524023</v>
      </c>
      <c r="Q115" s="11">
        <v>0</v>
      </c>
      <c r="R115" s="11" t="s">
        <v>2365</v>
      </c>
      <c r="S115" s="11" t="s">
        <v>2707</v>
      </c>
      <c r="V115" s="11" t="s">
        <v>2418</v>
      </c>
    </row>
    <row r="116" spans="1:22" x14ac:dyDescent="0.3">
      <c r="A116" s="11" t="s">
        <v>1083</v>
      </c>
      <c r="B116" s="11" t="s">
        <v>1082</v>
      </c>
      <c r="C116" s="11" t="s">
        <v>1524</v>
      </c>
      <c r="D116" s="11" t="s">
        <v>1592</v>
      </c>
      <c r="E116" s="11" t="s">
        <v>3</v>
      </c>
      <c r="F116" s="11" t="s">
        <v>38</v>
      </c>
      <c r="G116" s="11" t="s">
        <v>2</v>
      </c>
      <c r="H116" s="11" t="s">
        <v>11</v>
      </c>
      <c r="I116" s="10" t="str">
        <f t="shared" si="1"/>
        <v>1-01-09</v>
      </c>
      <c r="M116" s="11" t="s">
        <v>1557</v>
      </c>
      <c r="N116" s="11" t="s">
        <v>2632</v>
      </c>
      <c r="O116" s="11" t="s">
        <v>1442</v>
      </c>
      <c r="P116" s="11">
        <v>22130267</v>
      </c>
      <c r="Q116" s="11">
        <v>0</v>
      </c>
      <c r="R116" s="11" t="s">
        <v>1443</v>
      </c>
      <c r="S116" s="11" t="s">
        <v>1359</v>
      </c>
      <c r="V116" s="11" t="s">
        <v>796</v>
      </c>
    </row>
    <row r="117" spans="1:22" x14ac:dyDescent="0.3">
      <c r="A117" s="11" t="s">
        <v>1085</v>
      </c>
      <c r="B117" s="11" t="s">
        <v>1084</v>
      </c>
      <c r="C117" s="11" t="s">
        <v>1086</v>
      </c>
      <c r="D117" s="11" t="s">
        <v>1591</v>
      </c>
      <c r="E117" s="11" t="s">
        <v>5</v>
      </c>
      <c r="F117" s="11" t="s">
        <v>38</v>
      </c>
      <c r="G117" s="11" t="s">
        <v>16</v>
      </c>
      <c r="H117" s="11" t="s">
        <v>2</v>
      </c>
      <c r="I117" s="10" t="str">
        <f t="shared" si="1"/>
        <v>1-13-01</v>
      </c>
      <c r="M117" s="11" t="s">
        <v>1610</v>
      </c>
      <c r="N117" s="11" t="s">
        <v>2632</v>
      </c>
      <c r="O117" s="11" t="s">
        <v>2364</v>
      </c>
      <c r="P117" s="11">
        <v>22974034</v>
      </c>
      <c r="Q117" s="11">
        <v>0</v>
      </c>
      <c r="R117" s="11" t="s">
        <v>1440</v>
      </c>
      <c r="S117" s="11" t="s">
        <v>1611</v>
      </c>
      <c r="V117" s="11" t="s">
        <v>1708</v>
      </c>
    </row>
    <row r="118" spans="1:22" x14ac:dyDescent="0.3">
      <c r="A118" s="11" t="s">
        <v>1088</v>
      </c>
      <c r="B118" s="11" t="s">
        <v>1087</v>
      </c>
      <c r="C118" s="11" t="s">
        <v>1089</v>
      </c>
      <c r="D118" s="11" t="s">
        <v>1591</v>
      </c>
      <c r="E118" s="11" t="s">
        <v>3</v>
      </c>
      <c r="F118" s="11" t="s">
        <v>38</v>
      </c>
      <c r="G118" s="11" t="s">
        <v>10</v>
      </c>
      <c r="H118" s="11" t="s">
        <v>8</v>
      </c>
      <c r="I118" s="10" t="str">
        <f t="shared" si="1"/>
        <v>1-08-07</v>
      </c>
      <c r="M118" s="11" t="s">
        <v>1090</v>
      </c>
      <c r="N118" s="11" t="s">
        <v>2632</v>
      </c>
      <c r="O118" s="11" t="s">
        <v>1091</v>
      </c>
      <c r="P118" s="11">
        <v>22850398</v>
      </c>
      <c r="Q118" s="11">
        <v>0</v>
      </c>
      <c r="R118" s="11" t="s">
        <v>1612</v>
      </c>
      <c r="S118" s="11" t="s">
        <v>1092</v>
      </c>
      <c r="V118" s="11" t="s">
        <v>1709</v>
      </c>
    </row>
    <row r="119" spans="1:22" x14ac:dyDescent="0.3">
      <c r="A119" s="11" t="s">
        <v>1094</v>
      </c>
      <c r="B119" s="11" t="s">
        <v>1093</v>
      </c>
      <c r="C119" s="11" t="s">
        <v>1095</v>
      </c>
      <c r="D119" s="11" t="s">
        <v>49</v>
      </c>
      <c r="E119" s="11" t="s">
        <v>2</v>
      </c>
      <c r="F119" s="11" t="s">
        <v>48</v>
      </c>
      <c r="G119" s="11" t="s">
        <v>2</v>
      </c>
      <c r="H119" s="11" t="s">
        <v>10</v>
      </c>
      <c r="I119" s="10" t="str">
        <f t="shared" si="1"/>
        <v>6-01-08</v>
      </c>
      <c r="M119" s="11" t="s">
        <v>1096</v>
      </c>
      <c r="N119" s="11" t="s">
        <v>2632</v>
      </c>
      <c r="O119" s="11" t="s">
        <v>2485</v>
      </c>
      <c r="P119" s="11">
        <v>26632219</v>
      </c>
      <c r="Q119" s="11">
        <v>0</v>
      </c>
      <c r="R119" s="11" t="s">
        <v>1495</v>
      </c>
      <c r="S119" s="11" t="s">
        <v>2486</v>
      </c>
      <c r="V119" s="11" t="s">
        <v>1710</v>
      </c>
    </row>
    <row r="120" spans="1:22" x14ac:dyDescent="0.3">
      <c r="A120" s="11" t="s">
        <v>1098</v>
      </c>
      <c r="B120" s="11" t="s">
        <v>1097</v>
      </c>
      <c r="C120" s="11" t="s">
        <v>1525</v>
      </c>
      <c r="D120" s="11" t="s">
        <v>981</v>
      </c>
      <c r="E120" s="11" t="s">
        <v>2</v>
      </c>
      <c r="F120" s="11" t="s">
        <v>48</v>
      </c>
      <c r="G120" s="11" t="s">
        <v>8</v>
      </c>
      <c r="H120" s="11" t="s">
        <v>2</v>
      </c>
      <c r="I120" s="10" t="str">
        <f t="shared" si="1"/>
        <v>6-07-01</v>
      </c>
      <c r="M120" s="11" t="s">
        <v>1099</v>
      </c>
      <c r="N120" s="11" t="s">
        <v>2632</v>
      </c>
      <c r="O120" s="11" t="s">
        <v>1558</v>
      </c>
      <c r="P120" s="11">
        <v>27750083</v>
      </c>
      <c r="Q120" s="11">
        <v>88410893</v>
      </c>
      <c r="R120" s="11" t="s">
        <v>1497</v>
      </c>
      <c r="S120" s="11" t="s">
        <v>1559</v>
      </c>
      <c r="V120" s="11" t="s">
        <v>1711</v>
      </c>
    </row>
    <row r="121" spans="1:22" x14ac:dyDescent="0.3">
      <c r="A121" s="11" t="s">
        <v>1101</v>
      </c>
      <c r="B121" s="11" t="s">
        <v>1100</v>
      </c>
      <c r="C121" s="11" t="s">
        <v>1102</v>
      </c>
      <c r="D121" s="11" t="s">
        <v>981</v>
      </c>
      <c r="E121" s="11" t="s">
        <v>12</v>
      </c>
      <c r="F121" s="11" t="s">
        <v>48</v>
      </c>
      <c r="G121" s="11" t="s">
        <v>12</v>
      </c>
      <c r="H121" s="11" t="s">
        <v>4</v>
      </c>
      <c r="I121" s="10" t="str">
        <f t="shared" si="1"/>
        <v>6-10-03</v>
      </c>
      <c r="M121" s="11" t="s">
        <v>1103</v>
      </c>
      <c r="N121" s="11" t="s">
        <v>2632</v>
      </c>
      <c r="O121" s="11" t="s">
        <v>1613</v>
      </c>
      <c r="P121" s="11">
        <v>27371279</v>
      </c>
      <c r="Q121" s="11">
        <v>86269346</v>
      </c>
      <c r="R121" s="11" t="s">
        <v>1382</v>
      </c>
      <c r="S121" s="11" t="s">
        <v>1560</v>
      </c>
      <c r="V121" s="11" t="s">
        <v>1712</v>
      </c>
    </row>
    <row r="122" spans="1:22" x14ac:dyDescent="0.3">
      <c r="A122" s="11" t="s">
        <v>1839</v>
      </c>
      <c r="B122" s="11" t="s">
        <v>1104</v>
      </c>
      <c r="C122" s="11" t="s">
        <v>1840</v>
      </c>
      <c r="D122" s="11" t="s">
        <v>1590</v>
      </c>
      <c r="E122" s="11" t="s">
        <v>6</v>
      </c>
      <c r="F122" s="11" t="s">
        <v>38</v>
      </c>
      <c r="G122" s="11" t="s">
        <v>2</v>
      </c>
      <c r="H122" s="11" t="s">
        <v>12</v>
      </c>
      <c r="I122" s="10" t="str">
        <f t="shared" si="1"/>
        <v>1-01-10</v>
      </c>
      <c r="M122" s="11" t="s">
        <v>1841</v>
      </c>
      <c r="N122" s="11" t="s">
        <v>2632</v>
      </c>
      <c r="O122" s="11" t="s">
        <v>2708</v>
      </c>
      <c r="P122" s="11">
        <v>22547978</v>
      </c>
      <c r="Q122" s="11">
        <v>86689000</v>
      </c>
      <c r="R122" s="11" t="s">
        <v>1842</v>
      </c>
      <c r="S122" s="11" t="s">
        <v>1843</v>
      </c>
      <c r="V122" s="11" t="s">
        <v>1844</v>
      </c>
    </row>
    <row r="123" spans="1:22" x14ac:dyDescent="0.3">
      <c r="A123" s="11" t="s">
        <v>1106</v>
      </c>
      <c r="B123" s="11" t="s">
        <v>1105</v>
      </c>
      <c r="C123" s="11" t="s">
        <v>1107</v>
      </c>
      <c r="D123" s="11" t="s">
        <v>53</v>
      </c>
      <c r="E123" s="11" t="s">
        <v>4</v>
      </c>
      <c r="F123" s="11" t="s">
        <v>54</v>
      </c>
      <c r="G123" s="11" t="s">
        <v>12</v>
      </c>
      <c r="H123" s="11" t="s">
        <v>2</v>
      </c>
      <c r="I123" s="10" t="str">
        <f t="shared" si="1"/>
        <v>4-10-01</v>
      </c>
      <c r="M123" s="11" t="s">
        <v>1108</v>
      </c>
      <c r="N123" s="11" t="s">
        <v>2632</v>
      </c>
      <c r="O123" s="11" t="s">
        <v>1109</v>
      </c>
      <c r="P123" s="11">
        <v>27666267</v>
      </c>
      <c r="Q123" s="11">
        <v>27666267</v>
      </c>
      <c r="R123" s="11" t="s">
        <v>1820</v>
      </c>
      <c r="S123" s="11" t="s">
        <v>1110</v>
      </c>
      <c r="V123" s="11" t="s">
        <v>1713</v>
      </c>
    </row>
    <row r="124" spans="1:22" x14ac:dyDescent="0.3">
      <c r="A124" s="11" t="s">
        <v>2347</v>
      </c>
      <c r="B124" s="11" t="s">
        <v>2348</v>
      </c>
      <c r="C124" s="11" t="s">
        <v>2349</v>
      </c>
      <c r="D124" s="11" t="s">
        <v>2350</v>
      </c>
      <c r="E124" s="11" t="s">
        <v>2</v>
      </c>
      <c r="F124" s="11" t="s">
        <v>47</v>
      </c>
      <c r="G124" s="11" t="s">
        <v>5</v>
      </c>
      <c r="H124" s="11" t="s">
        <v>2</v>
      </c>
      <c r="I124" s="10" t="str">
        <f t="shared" si="1"/>
        <v>7-04-01</v>
      </c>
      <c r="M124" s="11" t="s">
        <v>2445</v>
      </c>
      <c r="N124" s="11" t="s">
        <v>2632</v>
      </c>
      <c r="O124" s="11" t="s">
        <v>2406</v>
      </c>
      <c r="P124" s="11">
        <v>24510334</v>
      </c>
      <c r="Q124" s="11">
        <v>27511907</v>
      </c>
      <c r="R124" s="11" t="s">
        <v>2407</v>
      </c>
      <c r="S124" s="11" t="s">
        <v>2709</v>
      </c>
      <c r="V124" s="11" t="s">
        <v>2422</v>
      </c>
    </row>
    <row r="125" spans="1:22" x14ac:dyDescent="0.3">
      <c r="A125" s="11" t="s">
        <v>1112</v>
      </c>
      <c r="B125" s="11" t="s">
        <v>1111</v>
      </c>
      <c r="C125" s="11" t="s">
        <v>1113</v>
      </c>
      <c r="D125" s="11" t="s">
        <v>44</v>
      </c>
      <c r="E125" s="11" t="s">
        <v>2</v>
      </c>
      <c r="F125" s="11" t="s">
        <v>40</v>
      </c>
      <c r="G125" s="11" t="s">
        <v>2</v>
      </c>
      <c r="H125" s="11" t="s">
        <v>2</v>
      </c>
      <c r="I125" s="10" t="str">
        <f t="shared" si="1"/>
        <v>2-01-01</v>
      </c>
      <c r="M125" s="11" t="s">
        <v>1103</v>
      </c>
      <c r="N125" s="11" t="s">
        <v>2632</v>
      </c>
      <c r="O125" s="11" t="s">
        <v>1114</v>
      </c>
      <c r="P125" s="11">
        <v>24419889</v>
      </c>
      <c r="Q125" s="11">
        <v>24419889</v>
      </c>
      <c r="R125" s="11" t="s">
        <v>1468</v>
      </c>
      <c r="S125" s="11" t="s">
        <v>1115</v>
      </c>
      <c r="V125" s="11" t="s">
        <v>1714</v>
      </c>
    </row>
    <row r="126" spans="1:22" x14ac:dyDescent="0.3">
      <c r="A126" s="11" t="s">
        <v>1117</v>
      </c>
      <c r="B126" s="11" t="s">
        <v>1116</v>
      </c>
      <c r="C126" s="11" t="s">
        <v>985</v>
      </c>
      <c r="D126" s="11" t="s">
        <v>44</v>
      </c>
      <c r="E126" s="11" t="s">
        <v>4</v>
      </c>
      <c r="F126" s="11" t="s">
        <v>40</v>
      </c>
      <c r="G126" s="11" t="s">
        <v>2</v>
      </c>
      <c r="H126" s="11" t="s">
        <v>7</v>
      </c>
      <c r="I126" s="10" t="str">
        <f t="shared" si="1"/>
        <v>2-01-06</v>
      </c>
      <c r="M126" s="11" t="s">
        <v>60</v>
      </c>
      <c r="N126" s="11" t="s">
        <v>2632</v>
      </c>
      <c r="O126" s="11" t="s">
        <v>1470</v>
      </c>
      <c r="P126" s="11">
        <v>24495118</v>
      </c>
      <c r="Q126" s="11">
        <v>24495118</v>
      </c>
      <c r="R126" s="11" t="s">
        <v>1364</v>
      </c>
      <c r="S126" s="11" t="s">
        <v>2710</v>
      </c>
      <c r="V126" s="11" t="s">
        <v>1715</v>
      </c>
    </row>
    <row r="127" spans="1:22" x14ac:dyDescent="0.3">
      <c r="A127" s="11" t="s">
        <v>1119</v>
      </c>
      <c r="B127" s="11" t="s">
        <v>1118</v>
      </c>
      <c r="C127" s="11" t="s">
        <v>1120</v>
      </c>
      <c r="D127" s="11" t="s">
        <v>58</v>
      </c>
      <c r="E127" s="11" t="s">
        <v>6</v>
      </c>
      <c r="F127" s="11" t="s">
        <v>42</v>
      </c>
      <c r="G127" s="11" t="s">
        <v>3</v>
      </c>
      <c r="H127" s="11" t="s">
        <v>6</v>
      </c>
      <c r="I127" s="10" t="str">
        <f t="shared" si="1"/>
        <v>3-02-05</v>
      </c>
      <c r="M127" s="11" t="s">
        <v>1121</v>
      </c>
      <c r="N127" s="11" t="s">
        <v>2632</v>
      </c>
      <c r="O127" s="11" t="s">
        <v>2377</v>
      </c>
      <c r="P127" s="11">
        <v>25746669</v>
      </c>
      <c r="Q127" s="11">
        <v>25746732</v>
      </c>
      <c r="R127" s="11" t="s">
        <v>2378</v>
      </c>
      <c r="S127" s="11" t="s">
        <v>1122</v>
      </c>
      <c r="V127" s="11" t="s">
        <v>1716</v>
      </c>
    </row>
    <row r="128" spans="1:22" x14ac:dyDescent="0.3">
      <c r="A128" s="11" t="s">
        <v>2616</v>
      </c>
      <c r="B128" s="11" t="s">
        <v>1123</v>
      </c>
      <c r="C128" s="11" t="s">
        <v>2624</v>
      </c>
      <c r="D128" s="11" t="s">
        <v>58</v>
      </c>
      <c r="E128" s="11" t="s">
        <v>6</v>
      </c>
      <c r="F128" s="11" t="s">
        <v>42</v>
      </c>
      <c r="G128" s="11" t="s">
        <v>7</v>
      </c>
      <c r="H128" s="11" t="s">
        <v>3</v>
      </c>
      <c r="I128" s="10" t="str">
        <f t="shared" si="1"/>
        <v>3-06-02</v>
      </c>
      <c r="M128" s="11" t="s">
        <v>2630</v>
      </c>
      <c r="N128" s="11" t="s">
        <v>2632</v>
      </c>
      <c r="O128" s="11" t="s">
        <v>2711</v>
      </c>
      <c r="P128" s="11">
        <v>25348308</v>
      </c>
      <c r="Q128" s="11">
        <v>0</v>
      </c>
      <c r="R128" s="11" t="s">
        <v>2712</v>
      </c>
      <c r="S128" s="11" t="s">
        <v>2713</v>
      </c>
      <c r="V128" s="11" t="s">
        <v>2768</v>
      </c>
    </row>
    <row r="129" spans="1:22" x14ac:dyDescent="0.3">
      <c r="A129" s="11" t="s">
        <v>1125</v>
      </c>
      <c r="B129" s="11" t="s">
        <v>1124</v>
      </c>
      <c r="C129" s="11" t="s">
        <v>1126</v>
      </c>
      <c r="D129" s="11" t="s">
        <v>44</v>
      </c>
      <c r="E129" s="11" t="s">
        <v>5</v>
      </c>
      <c r="F129" s="11" t="s">
        <v>40</v>
      </c>
      <c r="G129" s="11" t="s">
        <v>2</v>
      </c>
      <c r="H129" s="11" t="s">
        <v>6</v>
      </c>
      <c r="I129" s="10" t="str">
        <f t="shared" si="1"/>
        <v>2-01-05</v>
      </c>
      <c r="M129" s="11" t="s">
        <v>1127</v>
      </c>
      <c r="N129" s="11" t="s">
        <v>2632</v>
      </c>
      <c r="O129" s="11" t="s">
        <v>1128</v>
      </c>
      <c r="P129" s="11">
        <v>24384141</v>
      </c>
      <c r="Q129" s="11">
        <v>0</v>
      </c>
      <c r="R129" s="11" t="s">
        <v>1471</v>
      </c>
      <c r="S129" s="11" t="s">
        <v>1854</v>
      </c>
      <c r="V129" s="11" t="s">
        <v>1717</v>
      </c>
    </row>
    <row r="130" spans="1:22" x14ac:dyDescent="0.3">
      <c r="A130" s="11" t="s">
        <v>1130</v>
      </c>
      <c r="B130" s="11" t="s">
        <v>1129</v>
      </c>
      <c r="C130" s="11" t="s">
        <v>1409</v>
      </c>
      <c r="D130" s="11" t="s">
        <v>1592</v>
      </c>
      <c r="E130" s="11" t="s">
        <v>3</v>
      </c>
      <c r="F130" s="11" t="s">
        <v>38</v>
      </c>
      <c r="G130" s="11" t="s">
        <v>2</v>
      </c>
      <c r="H130" s="11" t="s">
        <v>11</v>
      </c>
      <c r="I130" s="10" t="str">
        <f t="shared" si="1"/>
        <v>1-01-09</v>
      </c>
      <c r="M130" s="11" t="s">
        <v>1561</v>
      </c>
      <c r="N130" s="11" t="s">
        <v>2632</v>
      </c>
      <c r="O130" s="11" t="s">
        <v>2714</v>
      </c>
      <c r="P130" s="11">
        <v>22310808</v>
      </c>
      <c r="Q130" s="11">
        <v>22911774</v>
      </c>
      <c r="R130" s="11" t="s">
        <v>1562</v>
      </c>
      <c r="S130" s="11" t="s">
        <v>1614</v>
      </c>
      <c r="V130" s="11" t="s">
        <v>780</v>
      </c>
    </row>
    <row r="131" spans="1:22" x14ac:dyDescent="0.3">
      <c r="A131" s="11" t="s">
        <v>1132</v>
      </c>
      <c r="B131" s="11" t="s">
        <v>1131</v>
      </c>
      <c r="C131" s="11" t="s">
        <v>1133</v>
      </c>
      <c r="D131" s="11" t="s">
        <v>53</v>
      </c>
      <c r="E131" s="11" t="s">
        <v>3</v>
      </c>
      <c r="F131" s="11" t="s">
        <v>54</v>
      </c>
      <c r="G131" s="11" t="s">
        <v>12</v>
      </c>
      <c r="H131" s="11" t="s">
        <v>4</v>
      </c>
      <c r="I131" s="10" t="str">
        <f t="shared" ref="I131:I194" si="2">CONCATENATE(F131,"-",G131,"-",H131)</f>
        <v>4-10-03</v>
      </c>
      <c r="M131" s="11" t="s">
        <v>1135</v>
      </c>
      <c r="N131" s="11" t="s">
        <v>2632</v>
      </c>
      <c r="O131" s="11" t="s">
        <v>1136</v>
      </c>
      <c r="P131" s="11">
        <v>27644241</v>
      </c>
      <c r="Q131" s="11">
        <v>44047032</v>
      </c>
      <c r="R131" s="11" t="s">
        <v>1615</v>
      </c>
      <c r="S131" s="11" t="s">
        <v>1489</v>
      </c>
      <c r="V131" s="11" t="s">
        <v>1718</v>
      </c>
    </row>
    <row r="132" spans="1:22" x14ac:dyDescent="0.3">
      <c r="A132" s="11" t="s">
        <v>1138</v>
      </c>
      <c r="B132" s="11" t="s">
        <v>1137</v>
      </c>
      <c r="C132" s="11" t="s">
        <v>1139</v>
      </c>
      <c r="D132" s="11" t="s">
        <v>44</v>
      </c>
      <c r="E132" s="11" t="s">
        <v>6</v>
      </c>
      <c r="F132" s="11" t="s">
        <v>40</v>
      </c>
      <c r="G132" s="11" t="s">
        <v>2</v>
      </c>
      <c r="H132" s="11" t="s">
        <v>15</v>
      </c>
      <c r="I132" s="10" t="str">
        <f t="shared" si="2"/>
        <v>2-01-12</v>
      </c>
      <c r="M132" s="11" t="s">
        <v>1141</v>
      </c>
      <c r="N132" s="11" t="s">
        <v>2632</v>
      </c>
      <c r="O132" s="11" t="s">
        <v>1855</v>
      </c>
      <c r="P132" s="11">
        <v>24401598</v>
      </c>
      <c r="Q132" s="11">
        <v>24401598</v>
      </c>
      <c r="R132" s="11" t="s">
        <v>2371</v>
      </c>
      <c r="S132" s="11" t="s">
        <v>2372</v>
      </c>
      <c r="V132" s="11" t="s">
        <v>1719</v>
      </c>
    </row>
    <row r="133" spans="1:22" x14ac:dyDescent="0.3">
      <c r="A133" s="11" t="s">
        <v>1143</v>
      </c>
      <c r="B133" s="11" t="s">
        <v>1142</v>
      </c>
      <c r="C133" s="11" t="s">
        <v>1144</v>
      </c>
      <c r="D133" s="11" t="s">
        <v>44</v>
      </c>
      <c r="E133" s="11" t="s">
        <v>8</v>
      </c>
      <c r="F133" s="11" t="s">
        <v>40</v>
      </c>
      <c r="G133" s="11" t="s">
        <v>10</v>
      </c>
      <c r="H133" s="11" t="s">
        <v>5</v>
      </c>
      <c r="I133" s="10" t="str">
        <f t="shared" si="2"/>
        <v>2-08-04</v>
      </c>
      <c r="M133" s="11" t="s">
        <v>1145</v>
      </c>
      <c r="N133" s="11" t="s">
        <v>2632</v>
      </c>
      <c r="O133" s="11" t="s">
        <v>2715</v>
      </c>
      <c r="P133" s="11">
        <v>24583223</v>
      </c>
      <c r="Q133" s="11">
        <v>24583223</v>
      </c>
      <c r="R133" s="11" t="s">
        <v>1365</v>
      </c>
      <c r="S133" s="11" t="s">
        <v>2716</v>
      </c>
      <c r="V133" s="11" t="s">
        <v>1720</v>
      </c>
    </row>
    <row r="134" spans="1:22" x14ac:dyDescent="0.3">
      <c r="A134" s="11" t="s">
        <v>1147</v>
      </c>
      <c r="B134" s="11" t="s">
        <v>1146</v>
      </c>
      <c r="C134" s="11" t="s">
        <v>2325</v>
      </c>
      <c r="D134" s="11" t="s">
        <v>55</v>
      </c>
      <c r="E134" s="11" t="s">
        <v>5</v>
      </c>
      <c r="F134" s="11" t="s">
        <v>54</v>
      </c>
      <c r="G134" s="11" t="s">
        <v>6</v>
      </c>
      <c r="H134" s="11" t="s">
        <v>2</v>
      </c>
      <c r="I134" s="10" t="str">
        <f t="shared" si="2"/>
        <v>4-05-01</v>
      </c>
      <c r="M134" s="11" t="s">
        <v>50</v>
      </c>
      <c r="N134" s="11" t="s">
        <v>2632</v>
      </c>
      <c r="O134" s="11" t="s">
        <v>2487</v>
      </c>
      <c r="P134" s="11">
        <v>22612727</v>
      </c>
      <c r="Q134" s="11">
        <v>22603328</v>
      </c>
      <c r="R134" s="11" t="s">
        <v>1488</v>
      </c>
      <c r="S134" s="11" t="s">
        <v>2382</v>
      </c>
      <c r="V134" s="11" t="s">
        <v>1721</v>
      </c>
    </row>
    <row r="135" spans="1:22" x14ac:dyDescent="0.3">
      <c r="A135" s="11" t="s">
        <v>1149</v>
      </c>
      <c r="B135" s="11" t="s">
        <v>1148</v>
      </c>
      <c r="C135" s="11" t="s">
        <v>1415</v>
      </c>
      <c r="D135" s="11" t="s">
        <v>55</v>
      </c>
      <c r="E135" s="11" t="s">
        <v>4</v>
      </c>
      <c r="F135" s="11" t="s">
        <v>54</v>
      </c>
      <c r="G135" s="11" t="s">
        <v>5</v>
      </c>
      <c r="H135" s="11" t="s">
        <v>4</v>
      </c>
      <c r="I135" s="10" t="str">
        <f t="shared" si="2"/>
        <v>4-04-03</v>
      </c>
      <c r="M135" s="11" t="s">
        <v>685</v>
      </c>
      <c r="N135" s="11" t="s">
        <v>2632</v>
      </c>
      <c r="O135" s="11" t="s">
        <v>2488</v>
      </c>
      <c r="P135" s="11">
        <v>22655325</v>
      </c>
      <c r="Q135" s="11">
        <v>0</v>
      </c>
      <c r="R135" s="11" t="s">
        <v>1487</v>
      </c>
      <c r="S135" s="11" t="s">
        <v>2381</v>
      </c>
      <c r="V135" s="11" t="s">
        <v>1722</v>
      </c>
    </row>
    <row r="136" spans="1:22" x14ac:dyDescent="0.3">
      <c r="A136" s="11" t="s">
        <v>1151</v>
      </c>
      <c r="B136" s="11" t="s">
        <v>1150</v>
      </c>
      <c r="C136" s="11" t="s">
        <v>1152</v>
      </c>
      <c r="D136" s="11" t="s">
        <v>46</v>
      </c>
      <c r="E136" s="11" t="s">
        <v>2</v>
      </c>
      <c r="F136" s="11" t="s">
        <v>47</v>
      </c>
      <c r="G136" s="11" t="s">
        <v>2</v>
      </c>
      <c r="H136" s="11" t="s">
        <v>2</v>
      </c>
      <c r="I136" s="10" t="str">
        <f t="shared" si="2"/>
        <v>7-01-01</v>
      </c>
      <c r="M136" s="11" t="s">
        <v>1153</v>
      </c>
      <c r="N136" s="11" t="s">
        <v>2632</v>
      </c>
      <c r="O136" s="11" t="s">
        <v>2489</v>
      </c>
      <c r="P136" s="11">
        <v>27951022</v>
      </c>
      <c r="Q136" s="11">
        <v>83133956</v>
      </c>
      <c r="R136" s="11" t="s">
        <v>1500</v>
      </c>
      <c r="S136" s="11" t="s">
        <v>1388</v>
      </c>
      <c r="V136" s="11" t="s">
        <v>1723</v>
      </c>
    </row>
    <row r="137" spans="1:22" x14ac:dyDescent="0.3">
      <c r="A137" s="11" t="s">
        <v>1155</v>
      </c>
      <c r="B137" s="11" t="s">
        <v>1154</v>
      </c>
      <c r="C137" s="11" t="s">
        <v>1156</v>
      </c>
      <c r="D137" s="11" t="s">
        <v>49</v>
      </c>
      <c r="E137" s="11" t="s">
        <v>6</v>
      </c>
      <c r="F137" s="11" t="s">
        <v>48</v>
      </c>
      <c r="G137" s="11" t="s">
        <v>2</v>
      </c>
      <c r="H137" s="11" t="s">
        <v>15</v>
      </c>
      <c r="I137" s="10" t="str">
        <f t="shared" si="2"/>
        <v>6-01-12</v>
      </c>
      <c r="M137" s="11" t="s">
        <v>1157</v>
      </c>
      <c r="N137" s="11" t="s">
        <v>2632</v>
      </c>
      <c r="O137" s="11" t="s">
        <v>2490</v>
      </c>
      <c r="P137" s="11">
        <v>26630419</v>
      </c>
      <c r="Q137" s="11">
        <v>88232618</v>
      </c>
      <c r="R137" s="11" t="s">
        <v>1821</v>
      </c>
      <c r="S137" s="11" t="s">
        <v>1158</v>
      </c>
      <c r="V137" s="11" t="s">
        <v>1724</v>
      </c>
    </row>
    <row r="138" spans="1:22" x14ac:dyDescent="0.3">
      <c r="A138" s="11" t="s">
        <v>1160</v>
      </c>
      <c r="B138" s="11" t="s">
        <v>1159</v>
      </c>
      <c r="C138" s="11" t="s">
        <v>1161</v>
      </c>
      <c r="D138" s="11" t="s">
        <v>1593</v>
      </c>
      <c r="E138" s="11" t="s">
        <v>8</v>
      </c>
      <c r="F138" s="11" t="s">
        <v>48</v>
      </c>
      <c r="G138" s="11" t="s">
        <v>6</v>
      </c>
      <c r="H138" s="11" t="s">
        <v>3</v>
      </c>
      <c r="I138" s="10" t="str">
        <f t="shared" si="2"/>
        <v>6-05-02</v>
      </c>
      <c r="M138" s="11" t="s">
        <v>1162</v>
      </c>
      <c r="N138" s="11" t="s">
        <v>2632</v>
      </c>
      <c r="O138" s="11" t="s">
        <v>2717</v>
      </c>
      <c r="P138" s="11">
        <v>27866560</v>
      </c>
      <c r="Q138" s="11">
        <v>0</v>
      </c>
      <c r="R138" s="11" t="s">
        <v>1498</v>
      </c>
      <c r="S138" s="11" t="s">
        <v>1563</v>
      </c>
      <c r="V138" s="11" t="s">
        <v>1725</v>
      </c>
    </row>
    <row r="139" spans="1:22" x14ac:dyDescent="0.3">
      <c r="A139" s="11" t="s">
        <v>1164</v>
      </c>
      <c r="B139" s="11" t="s">
        <v>1163</v>
      </c>
      <c r="C139" s="11" t="s">
        <v>927</v>
      </c>
      <c r="D139" s="11" t="s">
        <v>49</v>
      </c>
      <c r="E139" s="11" t="s">
        <v>2</v>
      </c>
      <c r="F139" s="11" t="s">
        <v>48</v>
      </c>
      <c r="G139" s="11" t="s">
        <v>2</v>
      </c>
      <c r="H139" s="11" t="s">
        <v>52</v>
      </c>
      <c r="I139" s="10" t="str">
        <f t="shared" si="2"/>
        <v>6-01-15</v>
      </c>
      <c r="M139" s="11" t="s">
        <v>71</v>
      </c>
      <c r="N139" s="11" t="s">
        <v>2632</v>
      </c>
      <c r="O139" s="11" t="s">
        <v>2491</v>
      </c>
      <c r="P139" s="11">
        <v>26630290</v>
      </c>
      <c r="Q139" s="11">
        <v>0</v>
      </c>
      <c r="R139" s="11" t="s">
        <v>1378</v>
      </c>
      <c r="S139" s="11" t="s">
        <v>2492</v>
      </c>
      <c r="V139" s="11" t="s">
        <v>1726</v>
      </c>
    </row>
    <row r="140" spans="1:22" x14ac:dyDescent="0.3">
      <c r="A140" s="11" t="s">
        <v>1166</v>
      </c>
      <c r="B140" s="11" t="s">
        <v>1165</v>
      </c>
      <c r="C140" s="11" t="s">
        <v>1167</v>
      </c>
      <c r="D140" s="11" t="s">
        <v>56</v>
      </c>
      <c r="E140" s="11" t="s">
        <v>4</v>
      </c>
      <c r="F140" s="11" t="s">
        <v>40</v>
      </c>
      <c r="G140" s="11" t="s">
        <v>12</v>
      </c>
      <c r="H140" s="11" t="s">
        <v>2</v>
      </c>
      <c r="I140" s="10" t="str">
        <f t="shared" si="2"/>
        <v>2-10-01</v>
      </c>
      <c r="M140" s="11" t="s">
        <v>1168</v>
      </c>
      <c r="N140" s="11" t="s">
        <v>2632</v>
      </c>
      <c r="O140" s="11" t="s">
        <v>2493</v>
      </c>
      <c r="P140" s="11">
        <v>24603972</v>
      </c>
      <c r="Q140" s="11">
        <v>0</v>
      </c>
      <c r="R140" s="11" t="s">
        <v>1478</v>
      </c>
      <c r="S140" s="11" t="s">
        <v>1479</v>
      </c>
      <c r="V140" s="11" t="s">
        <v>1727</v>
      </c>
    </row>
    <row r="141" spans="1:22" x14ac:dyDescent="0.3">
      <c r="A141" s="11" t="s">
        <v>1172</v>
      </c>
      <c r="B141" s="11" t="s">
        <v>1171</v>
      </c>
      <c r="C141" s="11" t="s">
        <v>1173</v>
      </c>
      <c r="D141" s="11" t="s">
        <v>1590</v>
      </c>
      <c r="E141" s="11" t="s">
        <v>5</v>
      </c>
      <c r="F141" s="11" t="s">
        <v>38</v>
      </c>
      <c r="G141" s="11" t="s">
        <v>680</v>
      </c>
      <c r="H141" s="11" t="s">
        <v>3</v>
      </c>
      <c r="I141" s="10" t="str">
        <f t="shared" si="2"/>
        <v>1-18-02</v>
      </c>
      <c r="M141" s="11" t="s">
        <v>1174</v>
      </c>
      <c r="N141" s="11" t="s">
        <v>2632</v>
      </c>
      <c r="O141" s="11" t="s">
        <v>1175</v>
      </c>
      <c r="P141" s="11">
        <v>22730060</v>
      </c>
      <c r="Q141" s="11">
        <v>61734849</v>
      </c>
      <c r="R141" s="11" t="s">
        <v>2366</v>
      </c>
      <c r="S141" s="11" t="s">
        <v>1846</v>
      </c>
      <c r="V141" s="11" t="s">
        <v>1728</v>
      </c>
    </row>
    <row r="142" spans="1:22" x14ac:dyDescent="0.3">
      <c r="A142" s="11" t="s">
        <v>1177</v>
      </c>
      <c r="B142" s="11" t="s">
        <v>1176</v>
      </c>
      <c r="C142" s="11" t="s">
        <v>1178</v>
      </c>
      <c r="D142" s="11" t="s">
        <v>949</v>
      </c>
      <c r="E142" s="11" t="s">
        <v>4</v>
      </c>
      <c r="F142" s="11" t="s">
        <v>57</v>
      </c>
      <c r="G142" s="11" t="s">
        <v>4</v>
      </c>
      <c r="H142" s="11" t="s">
        <v>6</v>
      </c>
      <c r="I142" s="10" t="str">
        <f t="shared" si="2"/>
        <v>5-03-05</v>
      </c>
      <c r="M142" s="11" t="s">
        <v>1179</v>
      </c>
      <c r="N142" s="11" t="s">
        <v>2632</v>
      </c>
      <c r="O142" s="11" t="s">
        <v>2718</v>
      </c>
      <c r="P142" s="11">
        <v>26750080</v>
      </c>
      <c r="Q142" s="11">
        <v>0</v>
      </c>
      <c r="R142" s="11" t="s">
        <v>1564</v>
      </c>
      <c r="S142" s="11" t="s">
        <v>1180</v>
      </c>
      <c r="V142" s="11" t="s">
        <v>1729</v>
      </c>
    </row>
    <row r="143" spans="1:22" x14ac:dyDescent="0.3">
      <c r="A143" s="11" t="s">
        <v>2329</v>
      </c>
      <c r="B143" s="11" t="s">
        <v>2330</v>
      </c>
      <c r="C143" s="11" t="s">
        <v>2331</v>
      </c>
      <c r="D143" s="11" t="s">
        <v>68</v>
      </c>
      <c r="E143" s="11" t="s">
        <v>3</v>
      </c>
      <c r="F143" s="11" t="s">
        <v>57</v>
      </c>
      <c r="G143" s="11" t="s">
        <v>2</v>
      </c>
      <c r="H143" s="11" t="s">
        <v>5</v>
      </c>
      <c r="I143" s="10" t="str">
        <f t="shared" si="2"/>
        <v>5-01-04</v>
      </c>
      <c r="M143" s="11" t="s">
        <v>2332</v>
      </c>
      <c r="N143" s="11" t="s">
        <v>2632</v>
      </c>
      <c r="O143" s="11" t="s">
        <v>2494</v>
      </c>
      <c r="P143" s="11">
        <v>26670044</v>
      </c>
      <c r="Q143" s="11">
        <v>0</v>
      </c>
      <c r="R143" s="11" t="s">
        <v>2385</v>
      </c>
      <c r="S143" s="11" t="s">
        <v>2386</v>
      </c>
      <c r="V143" s="11" t="s">
        <v>2415</v>
      </c>
    </row>
    <row r="144" spans="1:22" x14ac:dyDescent="0.3">
      <c r="A144" s="11" t="s">
        <v>1182</v>
      </c>
      <c r="B144" s="11" t="s">
        <v>1181</v>
      </c>
      <c r="C144" s="11" t="s">
        <v>1183</v>
      </c>
      <c r="D144" s="11" t="s">
        <v>1184</v>
      </c>
      <c r="E144" s="11" t="s">
        <v>5</v>
      </c>
      <c r="F144" s="11" t="s">
        <v>48</v>
      </c>
      <c r="G144" s="11" t="s">
        <v>2</v>
      </c>
      <c r="H144" s="11" t="s">
        <v>5</v>
      </c>
      <c r="I144" s="10" t="str">
        <f t="shared" si="2"/>
        <v>6-01-04</v>
      </c>
      <c r="M144" s="11" t="s">
        <v>1185</v>
      </c>
      <c r="N144" s="11" t="s">
        <v>2632</v>
      </c>
      <c r="O144" s="11" t="s">
        <v>2719</v>
      </c>
      <c r="P144" s="11">
        <v>26500295</v>
      </c>
      <c r="Q144" s="11">
        <v>26500295</v>
      </c>
      <c r="R144" s="11" t="s">
        <v>1496</v>
      </c>
      <c r="S144" s="11" t="s">
        <v>2720</v>
      </c>
      <c r="V144" s="11" t="s">
        <v>1730</v>
      </c>
    </row>
    <row r="145" spans="1:22" x14ac:dyDescent="0.3">
      <c r="A145" s="11" t="s">
        <v>1187</v>
      </c>
      <c r="B145" s="11" t="s">
        <v>1186</v>
      </c>
      <c r="C145" s="11" t="s">
        <v>1188</v>
      </c>
      <c r="D145" s="11" t="s">
        <v>58</v>
      </c>
      <c r="E145" s="11" t="s">
        <v>5</v>
      </c>
      <c r="F145" s="11" t="s">
        <v>42</v>
      </c>
      <c r="G145" s="11" t="s">
        <v>7</v>
      </c>
      <c r="H145" s="11" t="s">
        <v>2</v>
      </c>
      <c r="I145" s="10" t="str">
        <f t="shared" si="2"/>
        <v>3-06-01</v>
      </c>
      <c r="M145" s="11" t="s">
        <v>1189</v>
      </c>
      <c r="N145" s="11" t="s">
        <v>2632</v>
      </c>
      <c r="O145" s="11" t="s">
        <v>2721</v>
      </c>
      <c r="P145" s="11">
        <v>25344391</v>
      </c>
      <c r="Q145" s="11">
        <v>0</v>
      </c>
      <c r="R145" s="11" t="s">
        <v>2722</v>
      </c>
      <c r="S145" s="11" t="s">
        <v>1190</v>
      </c>
      <c r="V145" s="11" t="s">
        <v>1731</v>
      </c>
    </row>
    <row r="146" spans="1:22" x14ac:dyDescent="0.3">
      <c r="A146" s="11" t="s">
        <v>1192</v>
      </c>
      <c r="B146" s="11" t="s">
        <v>1191</v>
      </c>
      <c r="C146" s="11" t="s">
        <v>1193</v>
      </c>
      <c r="D146" s="11" t="s">
        <v>70</v>
      </c>
      <c r="E146" s="11" t="s">
        <v>6</v>
      </c>
      <c r="F146" s="11" t="s">
        <v>48</v>
      </c>
      <c r="G146" s="11" t="s">
        <v>717</v>
      </c>
      <c r="H146" s="11" t="s">
        <v>2</v>
      </c>
      <c r="I146" s="10" t="str">
        <f t="shared" si="2"/>
        <v>6-11-01</v>
      </c>
      <c r="M146" s="11" t="s">
        <v>1194</v>
      </c>
      <c r="N146" s="11" t="s">
        <v>2632</v>
      </c>
      <c r="O146" s="11" t="s">
        <v>2495</v>
      </c>
      <c r="P146" s="11">
        <v>26433201</v>
      </c>
      <c r="Q146" s="11">
        <v>26436492</v>
      </c>
      <c r="R146" s="11" t="s">
        <v>1565</v>
      </c>
      <c r="S146" s="11" t="s">
        <v>2400</v>
      </c>
      <c r="V146" s="11" t="s">
        <v>1732</v>
      </c>
    </row>
    <row r="147" spans="1:22" x14ac:dyDescent="0.3">
      <c r="A147" s="11" t="s">
        <v>1196</v>
      </c>
      <c r="B147" s="11" t="s">
        <v>1195</v>
      </c>
      <c r="C147" s="11" t="s">
        <v>1197</v>
      </c>
      <c r="D147" s="11" t="s">
        <v>78</v>
      </c>
      <c r="E147" s="11" t="s">
        <v>6</v>
      </c>
      <c r="F147" s="11" t="s">
        <v>47</v>
      </c>
      <c r="G147" s="11" t="s">
        <v>3</v>
      </c>
      <c r="H147" s="11" t="s">
        <v>5</v>
      </c>
      <c r="I147" s="10" t="str">
        <f t="shared" si="2"/>
        <v>7-02-04</v>
      </c>
      <c r="M147" s="11" t="s">
        <v>1198</v>
      </c>
      <c r="N147" s="11" t="s">
        <v>2632</v>
      </c>
      <c r="O147" s="11" t="s">
        <v>2723</v>
      </c>
      <c r="P147" s="11">
        <v>24591100</v>
      </c>
      <c r="Q147" s="11">
        <v>0</v>
      </c>
      <c r="R147" s="11" t="s">
        <v>1390</v>
      </c>
      <c r="S147" s="11" t="s">
        <v>2397</v>
      </c>
      <c r="V147" s="11" t="s">
        <v>1733</v>
      </c>
    </row>
    <row r="148" spans="1:22" x14ac:dyDescent="0.3">
      <c r="A148" s="11" t="s">
        <v>1201</v>
      </c>
      <c r="B148" s="11" t="s">
        <v>1200</v>
      </c>
      <c r="C148" s="11" t="s">
        <v>1202</v>
      </c>
      <c r="D148" s="11" t="s">
        <v>1590</v>
      </c>
      <c r="E148" s="11" t="s">
        <v>7</v>
      </c>
      <c r="F148" s="11" t="s">
        <v>38</v>
      </c>
      <c r="G148" s="11" t="s">
        <v>12</v>
      </c>
      <c r="H148" s="11" t="s">
        <v>5</v>
      </c>
      <c r="I148" s="10" t="str">
        <f t="shared" si="2"/>
        <v>1-10-04</v>
      </c>
      <c r="M148" s="11" t="s">
        <v>1203</v>
      </c>
      <c r="N148" s="11" t="s">
        <v>2632</v>
      </c>
      <c r="O148" s="11" t="s">
        <v>2724</v>
      </c>
      <c r="P148" s="11">
        <v>22756967</v>
      </c>
      <c r="Q148" s="11">
        <v>0</v>
      </c>
      <c r="R148" s="11" t="s">
        <v>2725</v>
      </c>
      <c r="S148" s="11" t="s">
        <v>2726</v>
      </c>
      <c r="V148" s="11" t="s">
        <v>1734</v>
      </c>
    </row>
    <row r="149" spans="1:22" x14ac:dyDescent="0.3">
      <c r="A149" s="11" t="s">
        <v>1206</v>
      </c>
      <c r="B149" s="11" t="s">
        <v>1205</v>
      </c>
      <c r="C149" s="11" t="s">
        <v>1207</v>
      </c>
      <c r="D149" s="11" t="s">
        <v>56</v>
      </c>
      <c r="E149" s="11" t="s">
        <v>6</v>
      </c>
      <c r="F149" s="11" t="s">
        <v>40</v>
      </c>
      <c r="G149" s="11" t="s">
        <v>12</v>
      </c>
      <c r="H149" s="11" t="s">
        <v>7</v>
      </c>
      <c r="I149" s="10" t="str">
        <f t="shared" si="2"/>
        <v>2-10-06</v>
      </c>
      <c r="M149" s="11" t="s">
        <v>1208</v>
      </c>
      <c r="N149" s="11" t="s">
        <v>2632</v>
      </c>
      <c r="O149" s="11" t="s">
        <v>1858</v>
      </c>
      <c r="P149" s="11">
        <v>24733078</v>
      </c>
      <c r="Q149" s="11">
        <v>24734026</v>
      </c>
      <c r="R149" s="11" t="s">
        <v>2727</v>
      </c>
      <c r="S149" s="11" t="s">
        <v>2728</v>
      </c>
      <c r="V149" s="11" t="s">
        <v>1735</v>
      </c>
    </row>
    <row r="150" spans="1:22" x14ac:dyDescent="0.3">
      <c r="A150" s="11" t="s">
        <v>1210</v>
      </c>
      <c r="B150" s="11" t="s">
        <v>1209</v>
      </c>
      <c r="C150" s="11" t="s">
        <v>1211</v>
      </c>
      <c r="D150" s="11" t="s">
        <v>41</v>
      </c>
      <c r="E150" s="11" t="s">
        <v>2</v>
      </c>
      <c r="F150" s="11" t="s">
        <v>38</v>
      </c>
      <c r="G150" s="11" t="s">
        <v>4</v>
      </c>
      <c r="H150" s="11" t="s">
        <v>12</v>
      </c>
      <c r="I150" s="10" t="str">
        <f t="shared" si="2"/>
        <v>1-03-10</v>
      </c>
      <c r="M150" s="11" t="s">
        <v>1212</v>
      </c>
      <c r="N150" s="11" t="s">
        <v>2632</v>
      </c>
      <c r="O150" s="11" t="s">
        <v>1822</v>
      </c>
      <c r="P150" s="11">
        <v>22191805</v>
      </c>
      <c r="Q150" s="11">
        <v>22191805</v>
      </c>
      <c r="R150" s="11" t="s">
        <v>1455</v>
      </c>
      <c r="S150" s="11" t="s">
        <v>2729</v>
      </c>
      <c r="V150" s="11" t="s">
        <v>1736</v>
      </c>
    </row>
    <row r="151" spans="1:22" x14ac:dyDescent="0.3">
      <c r="A151" s="11" t="s">
        <v>1214</v>
      </c>
      <c r="B151" s="11" t="s">
        <v>1213</v>
      </c>
      <c r="C151" s="11" t="s">
        <v>1215</v>
      </c>
      <c r="D151" s="11" t="s">
        <v>41</v>
      </c>
      <c r="E151" s="11" t="s">
        <v>4</v>
      </c>
      <c r="F151" s="11" t="s">
        <v>38</v>
      </c>
      <c r="G151" s="11" t="s">
        <v>7</v>
      </c>
      <c r="H151" s="11" t="s">
        <v>5</v>
      </c>
      <c r="I151" s="10" t="str">
        <f t="shared" si="2"/>
        <v>1-06-04</v>
      </c>
      <c r="M151" s="11" t="s">
        <v>1216</v>
      </c>
      <c r="N151" s="11" t="s">
        <v>2632</v>
      </c>
      <c r="O151" s="11" t="s">
        <v>2496</v>
      </c>
      <c r="P151" s="11">
        <v>25402468</v>
      </c>
      <c r="Q151" s="11">
        <v>0</v>
      </c>
      <c r="R151" s="11" t="s">
        <v>1618</v>
      </c>
      <c r="S151" s="11" t="s">
        <v>2730</v>
      </c>
      <c r="V151" s="11" t="s">
        <v>978</v>
      </c>
    </row>
    <row r="152" spans="1:22" x14ac:dyDescent="0.3">
      <c r="A152" s="11" t="s">
        <v>1218</v>
      </c>
      <c r="B152" s="11" t="s">
        <v>1217</v>
      </c>
      <c r="C152" s="11" t="s">
        <v>1219</v>
      </c>
      <c r="D152" s="11" t="s">
        <v>1590</v>
      </c>
      <c r="E152" s="11" t="s">
        <v>7</v>
      </c>
      <c r="F152" s="11" t="s">
        <v>38</v>
      </c>
      <c r="G152" s="11" t="s">
        <v>12</v>
      </c>
      <c r="H152" s="11" t="s">
        <v>6</v>
      </c>
      <c r="I152" s="10" t="str">
        <f t="shared" si="2"/>
        <v>1-10-05</v>
      </c>
      <c r="M152" s="11" t="s">
        <v>1080</v>
      </c>
      <c r="N152" s="11" t="s">
        <v>2632</v>
      </c>
      <c r="O152" s="11" t="s">
        <v>2731</v>
      </c>
      <c r="P152" s="11">
        <v>22544047</v>
      </c>
      <c r="Q152" s="11">
        <v>70181167</v>
      </c>
      <c r="R152" s="11" t="s">
        <v>1847</v>
      </c>
      <c r="S152" s="11" t="s">
        <v>2497</v>
      </c>
      <c r="V152" s="11" t="s">
        <v>1737</v>
      </c>
    </row>
    <row r="153" spans="1:22" x14ac:dyDescent="0.3">
      <c r="A153" s="11" t="s">
        <v>1221</v>
      </c>
      <c r="B153" s="11" t="s">
        <v>1220</v>
      </c>
      <c r="C153" s="11" t="s">
        <v>1526</v>
      </c>
      <c r="D153" s="11" t="s">
        <v>1592</v>
      </c>
      <c r="E153" s="11" t="s">
        <v>5</v>
      </c>
      <c r="F153" s="11" t="s">
        <v>38</v>
      </c>
      <c r="G153" s="11" t="s">
        <v>11</v>
      </c>
      <c r="H153" s="11" t="s">
        <v>4</v>
      </c>
      <c r="I153" s="10" t="str">
        <f t="shared" si="2"/>
        <v>1-09-03</v>
      </c>
      <c r="M153" s="11" t="s">
        <v>62</v>
      </c>
      <c r="N153" s="11" t="s">
        <v>2632</v>
      </c>
      <c r="O153" s="11" t="s">
        <v>2732</v>
      </c>
      <c r="P153" s="11">
        <v>22153091</v>
      </c>
      <c r="Q153" s="11">
        <v>22826296</v>
      </c>
      <c r="R153" s="11" t="s">
        <v>1444</v>
      </c>
      <c r="S153" s="11" t="s">
        <v>2733</v>
      </c>
      <c r="V153" s="11" t="s">
        <v>1738</v>
      </c>
    </row>
    <row r="154" spans="1:22" x14ac:dyDescent="0.3">
      <c r="A154" s="11" t="s">
        <v>1223</v>
      </c>
      <c r="B154" s="11" t="s">
        <v>1222</v>
      </c>
      <c r="C154" s="11" t="s">
        <v>1224</v>
      </c>
      <c r="D154" s="11" t="s">
        <v>43</v>
      </c>
      <c r="E154" s="11" t="s">
        <v>10</v>
      </c>
      <c r="F154" s="11" t="s">
        <v>40</v>
      </c>
      <c r="G154" s="11" t="s">
        <v>7</v>
      </c>
      <c r="H154" s="11" t="s">
        <v>2</v>
      </c>
      <c r="I154" s="10" t="str">
        <f t="shared" si="2"/>
        <v>2-06-01</v>
      </c>
      <c r="M154" s="11" t="s">
        <v>1225</v>
      </c>
      <c r="N154" s="11" t="s">
        <v>2632</v>
      </c>
      <c r="O154" s="11" t="s">
        <v>1619</v>
      </c>
      <c r="P154" s="11">
        <v>24511727</v>
      </c>
      <c r="Q154" s="11">
        <v>24511727</v>
      </c>
      <c r="R154" s="11" t="s">
        <v>1477</v>
      </c>
      <c r="S154" s="11" t="s">
        <v>1567</v>
      </c>
      <c r="V154" s="11" t="s">
        <v>1739</v>
      </c>
    </row>
    <row r="155" spans="1:22" x14ac:dyDescent="0.3">
      <c r="A155" s="11" t="s">
        <v>1227</v>
      </c>
      <c r="B155" s="11" t="s">
        <v>1226</v>
      </c>
      <c r="C155" s="11" t="s">
        <v>1228</v>
      </c>
      <c r="D155" s="11" t="s">
        <v>949</v>
      </c>
      <c r="E155" s="11" t="s">
        <v>6</v>
      </c>
      <c r="F155" s="11" t="s">
        <v>57</v>
      </c>
      <c r="G155" s="11" t="s">
        <v>6</v>
      </c>
      <c r="H155" s="11" t="s">
        <v>2</v>
      </c>
      <c r="I155" s="10" t="str">
        <f t="shared" si="2"/>
        <v>5-05-01</v>
      </c>
      <c r="M155" s="11" t="s">
        <v>1229</v>
      </c>
      <c r="N155" s="11" t="s">
        <v>2632</v>
      </c>
      <c r="O155" s="11" t="s">
        <v>1507</v>
      </c>
      <c r="P155" s="11">
        <v>26888243</v>
      </c>
      <c r="Q155" s="11">
        <v>26888243</v>
      </c>
      <c r="R155" s="11" t="s">
        <v>1391</v>
      </c>
      <c r="S155" s="11" t="s">
        <v>1568</v>
      </c>
      <c r="V155" s="11" t="s">
        <v>1740</v>
      </c>
    </row>
    <row r="156" spans="1:22" x14ac:dyDescent="0.3">
      <c r="A156" s="11" t="s">
        <v>1231</v>
      </c>
      <c r="B156" s="11" t="s">
        <v>1230</v>
      </c>
      <c r="C156" s="11" t="s">
        <v>714</v>
      </c>
      <c r="D156" s="11" t="s">
        <v>55</v>
      </c>
      <c r="E156" s="11" t="s">
        <v>7</v>
      </c>
      <c r="F156" s="11" t="s">
        <v>54</v>
      </c>
      <c r="G156" s="11" t="s">
        <v>6</v>
      </c>
      <c r="H156" s="11" t="s">
        <v>6</v>
      </c>
      <c r="I156" s="10" t="str">
        <f t="shared" si="2"/>
        <v>4-05-05</v>
      </c>
      <c r="M156" s="11" t="s">
        <v>1424</v>
      </c>
      <c r="N156" s="11" t="s">
        <v>2632</v>
      </c>
      <c r="O156" s="11" t="s">
        <v>2383</v>
      </c>
      <c r="P156" s="11">
        <v>22683042</v>
      </c>
      <c r="Q156" s="11">
        <v>0</v>
      </c>
      <c r="R156" s="11" t="s">
        <v>1620</v>
      </c>
      <c r="S156" s="11" t="s">
        <v>1232</v>
      </c>
      <c r="V156" s="11" t="s">
        <v>1741</v>
      </c>
    </row>
    <row r="157" spans="1:22" x14ac:dyDescent="0.3">
      <c r="A157" s="11" t="s">
        <v>1234</v>
      </c>
      <c r="B157" s="11" t="s">
        <v>1233</v>
      </c>
      <c r="C157" s="11" t="s">
        <v>1235</v>
      </c>
      <c r="D157" s="11" t="s">
        <v>1593</v>
      </c>
      <c r="E157" s="11" t="s">
        <v>2</v>
      </c>
      <c r="F157" s="11" t="s">
        <v>48</v>
      </c>
      <c r="G157" s="11" t="s">
        <v>4</v>
      </c>
      <c r="H157" s="11" t="s">
        <v>2</v>
      </c>
      <c r="I157" s="10" t="str">
        <f t="shared" si="2"/>
        <v>6-03-01</v>
      </c>
      <c r="M157" s="11" t="s">
        <v>949</v>
      </c>
      <c r="N157" s="11" t="s">
        <v>2632</v>
      </c>
      <c r="O157" s="11" t="s">
        <v>1460</v>
      </c>
      <c r="P157" s="11">
        <v>27300895</v>
      </c>
      <c r="Q157" s="11">
        <v>0</v>
      </c>
      <c r="R157" s="11" t="s">
        <v>1461</v>
      </c>
      <c r="S157" s="11" t="s">
        <v>1236</v>
      </c>
      <c r="V157" s="11" t="s">
        <v>1742</v>
      </c>
    </row>
    <row r="158" spans="1:22" x14ac:dyDescent="0.3">
      <c r="A158" s="11" t="s">
        <v>1238</v>
      </c>
      <c r="B158" s="11" t="s">
        <v>1237</v>
      </c>
      <c r="C158" s="11" t="s">
        <v>1239</v>
      </c>
      <c r="D158" s="11" t="s">
        <v>1184</v>
      </c>
      <c r="E158" s="11" t="s">
        <v>2</v>
      </c>
      <c r="F158" s="11" t="s">
        <v>48</v>
      </c>
      <c r="G158" s="11" t="s">
        <v>2</v>
      </c>
      <c r="H158" s="11" t="s">
        <v>6</v>
      </c>
      <c r="I158" s="10" t="str">
        <f t="shared" si="2"/>
        <v>6-01-05</v>
      </c>
      <c r="M158" s="11" t="s">
        <v>1240</v>
      </c>
      <c r="N158" s="11" t="s">
        <v>2632</v>
      </c>
      <c r="O158" s="11" t="s">
        <v>2498</v>
      </c>
      <c r="P158" s="11">
        <v>26410123</v>
      </c>
      <c r="Q158" s="11">
        <v>0</v>
      </c>
      <c r="R158" s="11" t="s">
        <v>1379</v>
      </c>
      <c r="S158" s="11" t="s">
        <v>2734</v>
      </c>
      <c r="V158" s="11" t="s">
        <v>1743</v>
      </c>
    </row>
    <row r="159" spans="1:22" x14ac:dyDescent="0.3">
      <c r="A159" s="11" t="s">
        <v>1242</v>
      </c>
      <c r="B159" s="11" t="s">
        <v>1241</v>
      </c>
      <c r="C159" s="11" t="s">
        <v>1243</v>
      </c>
      <c r="D159" s="11" t="s">
        <v>44</v>
      </c>
      <c r="E159" s="11" t="s">
        <v>3</v>
      </c>
      <c r="F159" s="11" t="s">
        <v>40</v>
      </c>
      <c r="G159" s="11" t="s">
        <v>2</v>
      </c>
      <c r="H159" s="11" t="s">
        <v>5</v>
      </c>
      <c r="I159" s="10" t="str">
        <f t="shared" si="2"/>
        <v>2-01-04</v>
      </c>
      <c r="M159" s="11" t="s">
        <v>1244</v>
      </c>
      <c r="N159" s="11" t="s">
        <v>2632</v>
      </c>
      <c r="O159" s="11" t="s">
        <v>1245</v>
      </c>
      <c r="P159" s="11">
        <v>24414544</v>
      </c>
      <c r="Q159" s="11">
        <v>24414544</v>
      </c>
      <c r="R159" s="11" t="s">
        <v>1472</v>
      </c>
      <c r="S159" s="11" t="s">
        <v>1856</v>
      </c>
      <c r="V159" s="11" t="s">
        <v>1744</v>
      </c>
    </row>
    <row r="160" spans="1:22" x14ac:dyDescent="0.3">
      <c r="A160" s="11" t="s">
        <v>1247</v>
      </c>
      <c r="B160" s="11" t="s">
        <v>1246</v>
      </c>
      <c r="C160" s="11" t="s">
        <v>1248</v>
      </c>
      <c r="D160" s="11" t="s">
        <v>1591</v>
      </c>
      <c r="E160" s="11" t="s">
        <v>3</v>
      </c>
      <c r="F160" s="11" t="s">
        <v>38</v>
      </c>
      <c r="G160" s="11" t="s">
        <v>10</v>
      </c>
      <c r="H160" s="11" t="s">
        <v>8</v>
      </c>
      <c r="I160" s="10" t="str">
        <f t="shared" si="2"/>
        <v>1-08-07</v>
      </c>
      <c r="M160" s="11" t="s">
        <v>1249</v>
      </c>
      <c r="N160" s="11" t="s">
        <v>2632</v>
      </c>
      <c r="O160" s="11" t="s">
        <v>1621</v>
      </c>
      <c r="P160" s="11">
        <v>22296094</v>
      </c>
      <c r="Q160" s="11">
        <v>22296193</v>
      </c>
      <c r="R160" s="11" t="s">
        <v>1622</v>
      </c>
      <c r="S160" s="11" t="s">
        <v>2499</v>
      </c>
      <c r="V160" s="11" t="s">
        <v>1745</v>
      </c>
    </row>
    <row r="161" spans="1:22" x14ac:dyDescent="0.3">
      <c r="A161" s="11" t="s">
        <v>1251</v>
      </c>
      <c r="B161" s="11" t="s">
        <v>1250</v>
      </c>
      <c r="C161" s="11" t="s">
        <v>1594</v>
      </c>
      <c r="D161" s="11" t="s">
        <v>1592</v>
      </c>
      <c r="E161" s="11" t="s">
        <v>6</v>
      </c>
      <c r="F161" s="11" t="s">
        <v>38</v>
      </c>
      <c r="G161" s="11" t="s">
        <v>2</v>
      </c>
      <c r="H161" s="11" t="s">
        <v>8</v>
      </c>
      <c r="I161" s="10" t="str">
        <f t="shared" si="2"/>
        <v>1-01-07</v>
      </c>
      <c r="M161" s="11" t="s">
        <v>1252</v>
      </c>
      <c r="N161" s="11" t="s">
        <v>2632</v>
      </c>
      <c r="O161" s="11" t="s">
        <v>2735</v>
      </c>
      <c r="P161" s="11">
        <v>22204428</v>
      </c>
      <c r="Q161" s="11">
        <v>0</v>
      </c>
      <c r="R161" s="11" t="s">
        <v>1845</v>
      </c>
      <c r="S161" s="11" t="s">
        <v>2500</v>
      </c>
      <c r="V161" s="11" t="s">
        <v>1746</v>
      </c>
    </row>
    <row r="162" spans="1:22" x14ac:dyDescent="0.3">
      <c r="A162" s="11" t="s">
        <v>1798</v>
      </c>
      <c r="B162" s="11" t="s">
        <v>1799</v>
      </c>
      <c r="C162" s="11" t="s">
        <v>1800</v>
      </c>
      <c r="D162" s="11" t="s">
        <v>56</v>
      </c>
      <c r="E162" s="11" t="s">
        <v>2</v>
      </c>
      <c r="F162" s="11" t="s">
        <v>40</v>
      </c>
      <c r="G162" s="11" t="s">
        <v>12</v>
      </c>
      <c r="H162" s="11" t="s">
        <v>6</v>
      </c>
      <c r="I162" s="10" t="str">
        <f t="shared" si="2"/>
        <v>2-10-05</v>
      </c>
      <c r="M162" s="11" t="s">
        <v>1253</v>
      </c>
      <c r="N162" s="11" t="s">
        <v>2632</v>
      </c>
      <c r="O162" s="11" t="s">
        <v>1864</v>
      </c>
      <c r="P162" s="11">
        <v>24722058</v>
      </c>
      <c r="Q162" s="11">
        <v>0</v>
      </c>
      <c r="R162" s="11" t="s">
        <v>1823</v>
      </c>
      <c r="S162" s="11" t="s">
        <v>2736</v>
      </c>
      <c r="V162" s="11" t="s">
        <v>1830</v>
      </c>
    </row>
    <row r="163" spans="1:22" x14ac:dyDescent="0.3">
      <c r="A163" s="11" t="s">
        <v>1255</v>
      </c>
      <c r="B163" s="11" t="s">
        <v>1254</v>
      </c>
      <c r="C163" s="11" t="s">
        <v>892</v>
      </c>
      <c r="D163" s="11" t="s">
        <v>56</v>
      </c>
      <c r="E163" s="11" t="s">
        <v>7</v>
      </c>
      <c r="F163" s="11" t="s">
        <v>40</v>
      </c>
      <c r="G163" s="11" t="s">
        <v>12</v>
      </c>
      <c r="H163" s="11" t="s">
        <v>8</v>
      </c>
      <c r="I163" s="10" t="str">
        <f t="shared" si="2"/>
        <v>2-10-07</v>
      </c>
      <c r="M163" s="11" t="s">
        <v>893</v>
      </c>
      <c r="N163" s="11" t="s">
        <v>2632</v>
      </c>
      <c r="O163" s="11" t="s">
        <v>2501</v>
      </c>
      <c r="P163" s="11">
        <v>24691724</v>
      </c>
      <c r="Q163" s="11">
        <v>24691724</v>
      </c>
      <c r="R163" s="11" t="s">
        <v>1368</v>
      </c>
      <c r="S163" s="11" t="s">
        <v>1256</v>
      </c>
      <c r="V163" s="11" t="s">
        <v>1747</v>
      </c>
    </row>
    <row r="164" spans="1:22" x14ac:dyDescent="0.3">
      <c r="A164" s="11" t="s">
        <v>1258</v>
      </c>
      <c r="B164" s="11" t="s">
        <v>1257</v>
      </c>
      <c r="C164" s="11" t="s">
        <v>1259</v>
      </c>
      <c r="D164" s="11" t="s">
        <v>56</v>
      </c>
      <c r="E164" s="11" t="s">
        <v>8</v>
      </c>
      <c r="F164" s="11" t="s">
        <v>40</v>
      </c>
      <c r="G164" s="11" t="s">
        <v>12</v>
      </c>
      <c r="H164" s="11" t="s">
        <v>717</v>
      </c>
      <c r="I164" s="10" t="str">
        <f t="shared" si="2"/>
        <v>2-10-11</v>
      </c>
      <c r="M164" s="11" t="s">
        <v>1260</v>
      </c>
      <c r="N164" s="11" t="s">
        <v>2632</v>
      </c>
      <c r="O164" s="11" t="s">
        <v>2502</v>
      </c>
      <c r="P164" s="11">
        <v>24695305</v>
      </c>
      <c r="Q164" s="11">
        <v>0</v>
      </c>
      <c r="R164" s="11" t="s">
        <v>1369</v>
      </c>
      <c r="S164" s="11" t="s">
        <v>2373</v>
      </c>
      <c r="V164" s="11" t="s">
        <v>1748</v>
      </c>
    </row>
    <row r="165" spans="1:22" x14ac:dyDescent="0.3">
      <c r="A165" s="11" t="s">
        <v>1262</v>
      </c>
      <c r="B165" s="11" t="s">
        <v>1261</v>
      </c>
      <c r="C165" s="11" t="s">
        <v>1263</v>
      </c>
      <c r="D165" s="11" t="s">
        <v>53</v>
      </c>
      <c r="E165" s="11" t="s">
        <v>2</v>
      </c>
      <c r="F165" s="11" t="s">
        <v>54</v>
      </c>
      <c r="G165" s="11" t="s">
        <v>12</v>
      </c>
      <c r="H165" s="11" t="s">
        <v>3</v>
      </c>
      <c r="I165" s="10" t="str">
        <f t="shared" si="2"/>
        <v>4-10-02</v>
      </c>
      <c r="M165" s="11" t="s">
        <v>1264</v>
      </c>
      <c r="N165" s="11" t="s">
        <v>2632</v>
      </c>
      <c r="O165" s="11" t="s">
        <v>1623</v>
      </c>
      <c r="P165" s="11">
        <v>27611536</v>
      </c>
      <c r="Q165" s="11">
        <v>84868794</v>
      </c>
      <c r="R165" s="11" t="s">
        <v>1624</v>
      </c>
      <c r="S165" s="11" t="s">
        <v>929</v>
      </c>
      <c r="V165" s="11" t="s">
        <v>1749</v>
      </c>
    </row>
    <row r="166" spans="1:22" x14ac:dyDescent="0.3">
      <c r="A166" s="11" t="s">
        <v>1266</v>
      </c>
      <c r="B166" s="11" t="s">
        <v>1265</v>
      </c>
      <c r="C166" s="11" t="s">
        <v>1267</v>
      </c>
      <c r="D166" s="11" t="s">
        <v>44</v>
      </c>
      <c r="E166" s="11" t="s">
        <v>4</v>
      </c>
      <c r="F166" s="11" t="s">
        <v>40</v>
      </c>
      <c r="G166" s="11" t="s">
        <v>2</v>
      </c>
      <c r="H166" s="11" t="s">
        <v>15</v>
      </c>
      <c r="I166" s="10" t="str">
        <f t="shared" si="2"/>
        <v>2-01-12</v>
      </c>
      <c r="M166" s="11" t="s">
        <v>1140</v>
      </c>
      <c r="N166" s="11" t="s">
        <v>2632</v>
      </c>
      <c r="O166" s="11" t="s">
        <v>2402</v>
      </c>
      <c r="P166" s="11">
        <v>24332701</v>
      </c>
      <c r="Q166" s="11">
        <v>24332701</v>
      </c>
      <c r="R166" s="11" t="s">
        <v>2503</v>
      </c>
      <c r="S166" s="11" t="s">
        <v>1824</v>
      </c>
      <c r="V166" s="11" t="s">
        <v>1750</v>
      </c>
    </row>
    <row r="167" spans="1:22" x14ac:dyDescent="0.3">
      <c r="A167" s="11" t="s">
        <v>1269</v>
      </c>
      <c r="B167" s="11" t="s">
        <v>1268</v>
      </c>
      <c r="C167" s="11" t="s">
        <v>1270</v>
      </c>
      <c r="D167" s="11" t="s">
        <v>1592</v>
      </c>
      <c r="E167" s="11" t="s">
        <v>4</v>
      </c>
      <c r="F167" s="11" t="s">
        <v>38</v>
      </c>
      <c r="G167" s="11" t="s">
        <v>3</v>
      </c>
      <c r="H167" s="11" t="s">
        <v>3</v>
      </c>
      <c r="I167" s="10" t="str">
        <f t="shared" si="2"/>
        <v>1-02-02</v>
      </c>
      <c r="M167" s="11" t="s">
        <v>64</v>
      </c>
      <c r="N167" s="11" t="s">
        <v>2632</v>
      </c>
      <c r="O167" s="11" t="s">
        <v>2451</v>
      </c>
      <c r="P167" s="11">
        <v>22881378</v>
      </c>
      <c r="Q167" s="11">
        <v>83616602</v>
      </c>
      <c r="R167" s="11" t="s">
        <v>1445</v>
      </c>
      <c r="S167" s="11" t="s">
        <v>1569</v>
      </c>
      <c r="V167" s="11" t="s">
        <v>1751</v>
      </c>
    </row>
    <row r="168" spans="1:22" x14ac:dyDescent="0.3">
      <c r="A168" s="11" t="s">
        <v>1272</v>
      </c>
      <c r="B168" s="11" t="s">
        <v>1271</v>
      </c>
      <c r="C168" s="11" t="s">
        <v>1273</v>
      </c>
      <c r="D168" s="11" t="s">
        <v>46</v>
      </c>
      <c r="E168" s="11" t="s">
        <v>11</v>
      </c>
      <c r="F168" s="11" t="s">
        <v>47</v>
      </c>
      <c r="G168" s="11" t="s">
        <v>6</v>
      </c>
      <c r="H168" s="11" t="s">
        <v>2</v>
      </c>
      <c r="I168" s="10" t="str">
        <f t="shared" si="2"/>
        <v>7-05-01</v>
      </c>
      <c r="M168" s="11" t="s">
        <v>1274</v>
      </c>
      <c r="N168" s="11" t="s">
        <v>2632</v>
      </c>
      <c r="O168" s="11" t="s">
        <v>2504</v>
      </c>
      <c r="P168" s="11">
        <v>27181318</v>
      </c>
      <c r="Q168" s="11">
        <v>0</v>
      </c>
      <c r="R168" s="11" t="s">
        <v>1825</v>
      </c>
      <c r="S168" s="11" t="s">
        <v>2737</v>
      </c>
      <c r="V168" s="11" t="s">
        <v>1752</v>
      </c>
    </row>
    <row r="169" spans="1:22" x14ac:dyDescent="0.3">
      <c r="A169" s="11" t="s">
        <v>2345</v>
      </c>
      <c r="B169" s="11" t="s">
        <v>2346</v>
      </c>
      <c r="C169" s="11" t="s">
        <v>1270</v>
      </c>
      <c r="D169" s="11" t="s">
        <v>74</v>
      </c>
      <c r="E169" s="11" t="s">
        <v>4</v>
      </c>
      <c r="F169" s="11" t="s">
        <v>57</v>
      </c>
      <c r="G169" s="11" t="s">
        <v>10</v>
      </c>
      <c r="H169" s="11" t="s">
        <v>2</v>
      </c>
      <c r="I169" s="10" t="str">
        <f t="shared" si="2"/>
        <v>5-08-01</v>
      </c>
      <c r="M169" s="11" t="s">
        <v>64</v>
      </c>
      <c r="N169" s="11" t="s">
        <v>2632</v>
      </c>
      <c r="O169" s="11" t="s">
        <v>2403</v>
      </c>
      <c r="P169" s="11">
        <v>26956889</v>
      </c>
      <c r="Q169" s="11">
        <v>0</v>
      </c>
      <c r="R169" s="11" t="s">
        <v>2404</v>
      </c>
      <c r="S169" s="11" t="s">
        <v>2405</v>
      </c>
      <c r="V169" s="11" t="s">
        <v>2421</v>
      </c>
    </row>
    <row r="170" spans="1:22" x14ac:dyDescent="0.3">
      <c r="A170" s="11" t="s">
        <v>1276</v>
      </c>
      <c r="B170" s="11" t="s">
        <v>1275</v>
      </c>
      <c r="C170" s="11" t="s">
        <v>1277</v>
      </c>
      <c r="D170" s="11" t="s">
        <v>68</v>
      </c>
      <c r="E170" s="11" t="s">
        <v>4</v>
      </c>
      <c r="F170" s="11" t="s">
        <v>57</v>
      </c>
      <c r="G170" s="11" t="s">
        <v>5</v>
      </c>
      <c r="H170" s="11" t="s">
        <v>4</v>
      </c>
      <c r="I170" s="10" t="str">
        <f t="shared" si="2"/>
        <v>5-04-03</v>
      </c>
      <c r="M170" s="11" t="s">
        <v>1278</v>
      </c>
      <c r="N170" s="11" t="s">
        <v>2632</v>
      </c>
      <c r="O170" s="11" t="s">
        <v>2505</v>
      </c>
      <c r="P170" s="11">
        <v>26730247</v>
      </c>
      <c r="Q170" s="11">
        <v>0</v>
      </c>
      <c r="R170" s="11" t="s">
        <v>1373</v>
      </c>
      <c r="S170" s="11" t="s">
        <v>2506</v>
      </c>
      <c r="V170" s="11" t="s">
        <v>1754</v>
      </c>
    </row>
    <row r="171" spans="1:22" x14ac:dyDescent="0.3">
      <c r="A171" s="11" t="s">
        <v>1281</v>
      </c>
      <c r="B171" s="11" t="s">
        <v>1280</v>
      </c>
      <c r="C171" s="11" t="s">
        <v>927</v>
      </c>
      <c r="D171" s="11" t="s">
        <v>44</v>
      </c>
      <c r="E171" s="11" t="s">
        <v>5</v>
      </c>
      <c r="F171" s="11" t="s">
        <v>40</v>
      </c>
      <c r="G171" s="11" t="s">
        <v>2</v>
      </c>
      <c r="H171" s="11" t="s">
        <v>5</v>
      </c>
      <c r="I171" s="10" t="str">
        <f t="shared" si="2"/>
        <v>2-01-04</v>
      </c>
      <c r="M171" s="11" t="s">
        <v>71</v>
      </c>
      <c r="N171" s="11" t="s">
        <v>2632</v>
      </c>
      <c r="O171" s="11" t="s">
        <v>2507</v>
      </c>
      <c r="P171" s="11">
        <v>24380695</v>
      </c>
      <c r="Q171" s="11">
        <v>24382446</v>
      </c>
      <c r="R171" s="11" t="s">
        <v>1473</v>
      </c>
      <c r="S171" s="11" t="s">
        <v>733</v>
      </c>
      <c r="V171" s="11" t="s">
        <v>1755</v>
      </c>
    </row>
    <row r="172" spans="1:22" x14ac:dyDescent="0.3">
      <c r="A172" s="11" t="s">
        <v>1283</v>
      </c>
      <c r="B172" s="11" t="s">
        <v>1282</v>
      </c>
      <c r="C172" s="11" t="s">
        <v>1284</v>
      </c>
      <c r="D172" s="11" t="s">
        <v>74</v>
      </c>
      <c r="E172" s="11" t="s">
        <v>4</v>
      </c>
      <c r="F172" s="11" t="s">
        <v>57</v>
      </c>
      <c r="G172" s="11" t="s">
        <v>10</v>
      </c>
      <c r="H172" s="11" t="s">
        <v>8</v>
      </c>
      <c r="I172" s="10" t="str">
        <f t="shared" si="2"/>
        <v>5-08-07</v>
      </c>
      <c r="M172" s="11" t="s">
        <v>1285</v>
      </c>
      <c r="N172" s="11" t="s">
        <v>2632</v>
      </c>
      <c r="O172" s="11" t="s">
        <v>2738</v>
      </c>
      <c r="P172" s="11">
        <v>26944000</v>
      </c>
      <c r="Q172" s="11">
        <v>0</v>
      </c>
      <c r="R172" s="11" t="s">
        <v>1377</v>
      </c>
      <c r="S172" s="11" t="s">
        <v>1494</v>
      </c>
      <c r="V172" s="11" t="s">
        <v>1756</v>
      </c>
    </row>
    <row r="173" spans="1:22" x14ac:dyDescent="0.3">
      <c r="A173" s="11" t="s">
        <v>2439</v>
      </c>
      <c r="B173" s="11" t="s">
        <v>1286</v>
      </c>
      <c r="C173" s="11" t="s">
        <v>1287</v>
      </c>
      <c r="D173" s="11" t="s">
        <v>41</v>
      </c>
      <c r="E173" s="11" t="s">
        <v>3</v>
      </c>
      <c r="F173" s="11" t="s">
        <v>38</v>
      </c>
      <c r="G173" s="11" t="s">
        <v>4</v>
      </c>
      <c r="H173" s="11" t="s">
        <v>3</v>
      </c>
      <c r="I173" s="10" t="str">
        <f t="shared" si="2"/>
        <v>1-03-02</v>
      </c>
      <c r="M173" s="11" t="s">
        <v>1288</v>
      </c>
      <c r="N173" s="11" t="s">
        <v>2632</v>
      </c>
      <c r="O173" s="11" t="s">
        <v>2368</v>
      </c>
      <c r="P173" s="11">
        <v>25102084</v>
      </c>
      <c r="Q173" s="11">
        <v>25102084</v>
      </c>
      <c r="R173" s="11" t="s">
        <v>1625</v>
      </c>
      <c r="S173" s="11" t="s">
        <v>1289</v>
      </c>
      <c r="V173" s="11" t="s">
        <v>1757</v>
      </c>
    </row>
    <row r="174" spans="1:22" x14ac:dyDescent="0.3">
      <c r="A174" s="11" t="s">
        <v>1291</v>
      </c>
      <c r="B174" s="11" t="s">
        <v>1290</v>
      </c>
      <c r="C174" s="11" t="s">
        <v>1292</v>
      </c>
      <c r="D174" s="11" t="s">
        <v>44</v>
      </c>
      <c r="E174" s="11" t="s">
        <v>6</v>
      </c>
      <c r="F174" s="11" t="s">
        <v>40</v>
      </c>
      <c r="G174" s="11" t="s">
        <v>2</v>
      </c>
      <c r="H174" s="11" t="s">
        <v>16</v>
      </c>
      <c r="I174" s="10" t="str">
        <f t="shared" si="2"/>
        <v>2-01-13</v>
      </c>
      <c r="M174" s="11" t="s">
        <v>794</v>
      </c>
      <c r="N174" s="11" t="s">
        <v>2632</v>
      </c>
      <c r="O174" s="11" t="s">
        <v>2509</v>
      </c>
      <c r="P174" s="11">
        <v>24876104</v>
      </c>
      <c r="Q174" s="11">
        <v>0</v>
      </c>
      <c r="R174" s="11" t="s">
        <v>1366</v>
      </c>
      <c r="S174" s="11" t="s">
        <v>1293</v>
      </c>
      <c r="V174" s="11" t="s">
        <v>1758</v>
      </c>
    </row>
    <row r="175" spans="1:22" x14ac:dyDescent="0.3">
      <c r="A175" s="11" t="s">
        <v>1295</v>
      </c>
      <c r="B175" s="11" t="s">
        <v>1294</v>
      </c>
      <c r="C175" s="11" t="s">
        <v>1296</v>
      </c>
      <c r="D175" s="11" t="s">
        <v>58</v>
      </c>
      <c r="E175" s="11" t="s">
        <v>7</v>
      </c>
      <c r="F175" s="11" t="s">
        <v>42</v>
      </c>
      <c r="G175" s="11" t="s">
        <v>4</v>
      </c>
      <c r="H175" s="11" t="s">
        <v>4</v>
      </c>
      <c r="I175" s="10" t="str">
        <f t="shared" si="2"/>
        <v>3-03-03</v>
      </c>
      <c r="M175" s="11" t="s">
        <v>1297</v>
      </c>
      <c r="N175" s="11" t="s">
        <v>2632</v>
      </c>
      <c r="O175" s="11" t="s">
        <v>1570</v>
      </c>
      <c r="P175" s="11">
        <v>22724746</v>
      </c>
      <c r="Q175" s="11">
        <v>0</v>
      </c>
      <c r="R175" s="11" t="s">
        <v>1571</v>
      </c>
      <c r="S175" s="11" t="s">
        <v>2739</v>
      </c>
      <c r="V175" s="11" t="s">
        <v>1759</v>
      </c>
    </row>
    <row r="176" spans="1:22" x14ac:dyDescent="0.3">
      <c r="A176" s="11" t="s">
        <v>1299</v>
      </c>
      <c r="B176" s="11" t="s">
        <v>1298</v>
      </c>
      <c r="C176" s="11" t="s">
        <v>1169</v>
      </c>
      <c r="D176" s="11" t="s">
        <v>41</v>
      </c>
      <c r="E176" s="11" t="s">
        <v>4</v>
      </c>
      <c r="F176" s="11" t="s">
        <v>38</v>
      </c>
      <c r="G176" s="11" t="s">
        <v>7</v>
      </c>
      <c r="H176" s="11" t="s">
        <v>2</v>
      </c>
      <c r="I176" s="10" t="str">
        <f t="shared" si="2"/>
        <v>1-06-01</v>
      </c>
      <c r="M176" s="11" t="s">
        <v>1170</v>
      </c>
      <c r="N176" s="11" t="s">
        <v>2632</v>
      </c>
      <c r="O176" s="11" t="s">
        <v>2740</v>
      </c>
      <c r="P176" s="11">
        <v>25000521</v>
      </c>
      <c r="Q176" s="11">
        <v>22301879</v>
      </c>
      <c r="R176" s="11" t="s">
        <v>1848</v>
      </c>
      <c r="S176" s="11" t="s">
        <v>1300</v>
      </c>
      <c r="V176" s="11" t="s">
        <v>1760</v>
      </c>
    </row>
    <row r="177" spans="1:22" x14ac:dyDescent="0.3">
      <c r="A177" s="11" t="s">
        <v>1302</v>
      </c>
      <c r="B177" s="11" t="s">
        <v>1301</v>
      </c>
      <c r="C177" s="11" t="s">
        <v>1416</v>
      </c>
      <c r="D177" s="11" t="s">
        <v>55</v>
      </c>
      <c r="E177" s="11" t="s">
        <v>5</v>
      </c>
      <c r="F177" s="11" t="s">
        <v>54</v>
      </c>
      <c r="G177" s="11" t="s">
        <v>3</v>
      </c>
      <c r="H177" s="11" t="s">
        <v>7</v>
      </c>
      <c r="I177" s="10" t="str">
        <f t="shared" si="2"/>
        <v>4-02-06</v>
      </c>
      <c r="M177" s="11" t="s">
        <v>2326</v>
      </c>
      <c r="N177" s="11" t="s">
        <v>2632</v>
      </c>
      <c r="O177" s="11" t="s">
        <v>2384</v>
      </c>
      <c r="P177" s="11">
        <v>22660481</v>
      </c>
      <c r="Q177" s="11">
        <v>22662047</v>
      </c>
      <c r="R177" s="11" t="s">
        <v>1490</v>
      </c>
      <c r="S177" s="11" t="s">
        <v>743</v>
      </c>
      <c r="V177" s="11" t="s">
        <v>1761</v>
      </c>
    </row>
    <row r="178" spans="1:22" x14ac:dyDescent="0.3">
      <c r="A178" s="11" t="s">
        <v>1304</v>
      </c>
      <c r="B178" s="11" t="s">
        <v>1303</v>
      </c>
      <c r="C178" s="11" t="s">
        <v>1305</v>
      </c>
      <c r="D178" s="11" t="s">
        <v>55</v>
      </c>
      <c r="E178" s="11" t="s">
        <v>3</v>
      </c>
      <c r="F178" s="11" t="s">
        <v>54</v>
      </c>
      <c r="G178" s="11" t="s">
        <v>2</v>
      </c>
      <c r="H178" s="11" t="s">
        <v>4</v>
      </c>
      <c r="I178" s="10" t="str">
        <f t="shared" si="2"/>
        <v>4-01-03</v>
      </c>
      <c r="M178" s="11" t="s">
        <v>1425</v>
      </c>
      <c r="N178" s="11" t="s">
        <v>2632</v>
      </c>
      <c r="O178" s="11" t="s">
        <v>2741</v>
      </c>
      <c r="P178" s="11">
        <v>22631586</v>
      </c>
      <c r="Q178" s="11">
        <v>22631586</v>
      </c>
      <c r="R178" s="11" t="s">
        <v>1827</v>
      </c>
      <c r="S178" s="11" t="s">
        <v>1306</v>
      </c>
      <c r="V178" s="11" t="s">
        <v>1762</v>
      </c>
    </row>
    <row r="179" spans="1:22" x14ac:dyDescent="0.3">
      <c r="A179" s="11" t="s">
        <v>1308</v>
      </c>
      <c r="B179" s="11" t="s">
        <v>1307</v>
      </c>
      <c r="C179" s="11" t="s">
        <v>1309</v>
      </c>
      <c r="D179" s="11" t="s">
        <v>41</v>
      </c>
      <c r="E179" s="11" t="s">
        <v>2</v>
      </c>
      <c r="F179" s="11" t="s">
        <v>42</v>
      </c>
      <c r="G179" s="11" t="s">
        <v>4</v>
      </c>
      <c r="H179" s="11" t="s">
        <v>10</v>
      </c>
      <c r="I179" s="10" t="str">
        <f t="shared" si="2"/>
        <v>3-03-08</v>
      </c>
      <c r="M179" s="11" t="s">
        <v>1310</v>
      </c>
      <c r="N179" s="11" t="s">
        <v>2632</v>
      </c>
      <c r="O179" s="11" t="s">
        <v>1311</v>
      </c>
      <c r="P179" s="11">
        <v>22764768</v>
      </c>
      <c r="Q179" s="11">
        <v>22743204</v>
      </c>
      <c r="R179" s="11" t="s">
        <v>1457</v>
      </c>
      <c r="S179" s="11" t="s">
        <v>2742</v>
      </c>
      <c r="V179" s="11" t="s">
        <v>1763</v>
      </c>
    </row>
    <row r="180" spans="1:22" x14ac:dyDescent="0.3">
      <c r="A180" s="11" t="s">
        <v>1313</v>
      </c>
      <c r="B180" s="11" t="s">
        <v>1312</v>
      </c>
      <c r="C180" s="11" t="s">
        <v>1314</v>
      </c>
      <c r="D180" s="11" t="s">
        <v>41</v>
      </c>
      <c r="E180" s="11" t="s">
        <v>3</v>
      </c>
      <c r="F180" s="11" t="s">
        <v>38</v>
      </c>
      <c r="G180" s="11" t="s">
        <v>4</v>
      </c>
      <c r="H180" s="11" t="s">
        <v>5</v>
      </c>
      <c r="I180" s="10" t="str">
        <f t="shared" si="2"/>
        <v>1-03-04</v>
      </c>
      <c r="M180" s="11" t="s">
        <v>1074</v>
      </c>
      <c r="N180" s="11" t="s">
        <v>2632</v>
      </c>
      <c r="O180" s="11" t="s">
        <v>2743</v>
      </c>
      <c r="P180" s="11">
        <v>22598615</v>
      </c>
      <c r="Q180" s="11">
        <v>22598615</v>
      </c>
      <c r="R180" s="11" t="s">
        <v>1456</v>
      </c>
      <c r="S180" s="11" t="s">
        <v>2744</v>
      </c>
      <c r="V180" s="11" t="s">
        <v>862</v>
      </c>
    </row>
    <row r="181" spans="1:22" x14ac:dyDescent="0.3">
      <c r="A181" s="11" t="s">
        <v>1316</v>
      </c>
      <c r="B181" s="11" t="s">
        <v>1315</v>
      </c>
      <c r="C181" s="11" t="s">
        <v>1352</v>
      </c>
      <c r="D181" s="11" t="s">
        <v>46</v>
      </c>
      <c r="E181" s="11" t="s">
        <v>8</v>
      </c>
      <c r="F181" s="11" t="s">
        <v>47</v>
      </c>
      <c r="G181" s="11" t="s">
        <v>2</v>
      </c>
      <c r="H181" s="11" t="s">
        <v>4</v>
      </c>
      <c r="I181" s="10" t="str">
        <f t="shared" si="2"/>
        <v>7-01-03</v>
      </c>
      <c r="M181" s="11" t="s">
        <v>1389</v>
      </c>
      <c r="N181" s="11" t="s">
        <v>2632</v>
      </c>
      <c r="O181" s="11" t="s">
        <v>2745</v>
      </c>
      <c r="P181" s="11">
        <v>27973135</v>
      </c>
      <c r="Q181" s="11">
        <v>27972329</v>
      </c>
      <c r="R181" s="11" t="s">
        <v>1626</v>
      </c>
      <c r="S181" s="11" t="s">
        <v>2746</v>
      </c>
      <c r="V181" s="11" t="s">
        <v>1764</v>
      </c>
    </row>
    <row r="182" spans="1:22" x14ac:dyDescent="0.3">
      <c r="A182" s="11" t="s">
        <v>2341</v>
      </c>
      <c r="B182" s="11" t="s">
        <v>2342</v>
      </c>
      <c r="C182" s="11" t="s">
        <v>2343</v>
      </c>
      <c r="D182" s="11" t="s">
        <v>46</v>
      </c>
      <c r="E182" s="11" t="s">
        <v>3</v>
      </c>
      <c r="F182" s="11" t="s">
        <v>47</v>
      </c>
      <c r="G182" s="11" t="s">
        <v>2</v>
      </c>
      <c r="H182" s="11" t="s">
        <v>2</v>
      </c>
      <c r="I182" s="10" t="str">
        <f t="shared" si="2"/>
        <v>7-01-01</v>
      </c>
      <c r="M182" s="11" t="s">
        <v>685</v>
      </c>
      <c r="N182" s="11" t="s">
        <v>2632</v>
      </c>
      <c r="O182" s="11" t="s">
        <v>2395</v>
      </c>
      <c r="P182" s="11">
        <v>27987416</v>
      </c>
      <c r="Q182" s="11">
        <v>0</v>
      </c>
      <c r="R182" s="11" t="s">
        <v>2510</v>
      </c>
      <c r="S182" s="11" t="s">
        <v>2396</v>
      </c>
      <c r="V182" s="11" t="s">
        <v>2416</v>
      </c>
    </row>
    <row r="183" spans="1:22" x14ac:dyDescent="0.3">
      <c r="A183" s="11" t="s">
        <v>1318</v>
      </c>
      <c r="B183" s="11" t="s">
        <v>1317</v>
      </c>
      <c r="C183" s="11" t="s">
        <v>1319</v>
      </c>
      <c r="D183" s="11" t="s">
        <v>58</v>
      </c>
      <c r="E183" s="11" t="s">
        <v>7</v>
      </c>
      <c r="F183" s="11" t="s">
        <v>42</v>
      </c>
      <c r="G183" s="11" t="s">
        <v>4</v>
      </c>
      <c r="H183" s="11" t="s">
        <v>2</v>
      </c>
      <c r="I183" s="10" t="str">
        <f t="shared" si="2"/>
        <v>3-03-01</v>
      </c>
      <c r="M183" s="11" t="s">
        <v>1320</v>
      </c>
      <c r="N183" s="11" t="s">
        <v>2632</v>
      </c>
      <c r="O183" s="11" t="s">
        <v>2747</v>
      </c>
      <c r="P183" s="11">
        <v>22795421</v>
      </c>
      <c r="Q183" s="11">
        <v>88159215</v>
      </c>
      <c r="R183" s="11" t="s">
        <v>1572</v>
      </c>
      <c r="S183" s="11" t="s">
        <v>1321</v>
      </c>
      <c r="V183" s="11" t="s">
        <v>1765</v>
      </c>
    </row>
    <row r="184" spans="1:22" x14ac:dyDescent="0.3">
      <c r="A184" s="11" t="s">
        <v>1323</v>
      </c>
      <c r="B184" s="11" t="s">
        <v>1322</v>
      </c>
      <c r="C184" s="11" t="s">
        <v>1324</v>
      </c>
      <c r="D184" s="11" t="s">
        <v>44</v>
      </c>
      <c r="E184" s="11" t="s">
        <v>4</v>
      </c>
      <c r="F184" s="11" t="s">
        <v>40</v>
      </c>
      <c r="G184" s="11" t="s">
        <v>2</v>
      </c>
      <c r="H184" s="11" t="s">
        <v>8</v>
      </c>
      <c r="I184" s="10" t="str">
        <f t="shared" si="2"/>
        <v>2-01-07</v>
      </c>
      <c r="M184" s="11" t="s">
        <v>1325</v>
      </c>
      <c r="N184" s="11" t="s">
        <v>2632</v>
      </c>
      <c r="O184" s="11" t="s">
        <v>2748</v>
      </c>
      <c r="P184" s="11">
        <v>24496555</v>
      </c>
      <c r="Q184" s="11">
        <v>24496555</v>
      </c>
      <c r="R184" s="11" t="s">
        <v>1573</v>
      </c>
      <c r="S184" s="11" t="s">
        <v>884</v>
      </c>
      <c r="V184" s="11" t="s">
        <v>1766</v>
      </c>
    </row>
    <row r="185" spans="1:22" x14ac:dyDescent="0.3">
      <c r="A185" s="11" t="s">
        <v>1327</v>
      </c>
      <c r="B185" s="11" t="s">
        <v>1326</v>
      </c>
      <c r="C185" s="11" t="s">
        <v>1328</v>
      </c>
      <c r="D185" s="11" t="s">
        <v>53</v>
      </c>
      <c r="E185" s="11" t="s">
        <v>5</v>
      </c>
      <c r="F185" s="11" t="s">
        <v>54</v>
      </c>
      <c r="G185" s="11" t="s">
        <v>12</v>
      </c>
      <c r="H185" s="11" t="s">
        <v>4</v>
      </c>
      <c r="I185" s="10" t="str">
        <f t="shared" si="2"/>
        <v>4-10-03</v>
      </c>
      <c r="M185" s="11" t="s">
        <v>1134</v>
      </c>
      <c r="N185" s="11" t="s">
        <v>2632</v>
      </c>
      <c r="O185" s="11" t="s">
        <v>1873</v>
      </c>
      <c r="P185" s="11">
        <v>27641139</v>
      </c>
      <c r="Q185" s="11">
        <v>0</v>
      </c>
      <c r="R185" s="11" t="s">
        <v>1509</v>
      </c>
      <c r="S185" s="11" t="s">
        <v>1874</v>
      </c>
      <c r="V185" s="11" t="s">
        <v>1767</v>
      </c>
    </row>
    <row r="186" spans="1:22" x14ac:dyDescent="0.3">
      <c r="A186" s="11" t="s">
        <v>1330</v>
      </c>
      <c r="B186" s="11" t="s">
        <v>1329</v>
      </c>
      <c r="C186" s="11" t="s">
        <v>1331</v>
      </c>
      <c r="D186" s="11" t="s">
        <v>44</v>
      </c>
      <c r="E186" s="11" t="s">
        <v>8</v>
      </c>
      <c r="F186" s="11" t="s">
        <v>40</v>
      </c>
      <c r="G186" s="11" t="s">
        <v>10</v>
      </c>
      <c r="H186" s="11" t="s">
        <v>6</v>
      </c>
      <c r="I186" s="10" t="str">
        <f t="shared" si="2"/>
        <v>2-08-05</v>
      </c>
      <c r="M186" s="11" t="s">
        <v>1332</v>
      </c>
      <c r="N186" s="11" t="s">
        <v>2632</v>
      </c>
      <c r="O186" s="11" t="s">
        <v>2511</v>
      </c>
      <c r="P186" s="11">
        <v>24820071</v>
      </c>
      <c r="Q186" s="11">
        <v>24820071</v>
      </c>
      <c r="R186" s="11" t="s">
        <v>1574</v>
      </c>
      <c r="S186" s="11" t="s">
        <v>1628</v>
      </c>
      <c r="V186" s="11" t="s">
        <v>1768</v>
      </c>
    </row>
    <row r="187" spans="1:22" x14ac:dyDescent="0.3">
      <c r="A187" s="11" t="s">
        <v>1334</v>
      </c>
      <c r="B187" s="11" t="s">
        <v>1333</v>
      </c>
      <c r="C187" s="11" t="s">
        <v>1335</v>
      </c>
      <c r="D187" s="11" t="s">
        <v>41</v>
      </c>
      <c r="E187" s="11" t="s">
        <v>3</v>
      </c>
      <c r="F187" s="11" t="s">
        <v>38</v>
      </c>
      <c r="G187" s="11" t="s">
        <v>4</v>
      </c>
      <c r="H187" s="11" t="s">
        <v>4</v>
      </c>
      <c r="I187" s="10" t="str">
        <f t="shared" si="2"/>
        <v>1-03-03</v>
      </c>
      <c r="M187" s="11" t="s">
        <v>1336</v>
      </c>
      <c r="N187" s="11" t="s">
        <v>2632</v>
      </c>
      <c r="O187" s="11" t="s">
        <v>2749</v>
      </c>
      <c r="P187" s="11">
        <v>22595019</v>
      </c>
      <c r="Q187" s="11">
        <v>22595019</v>
      </c>
      <c r="R187" s="11" t="s">
        <v>1451</v>
      </c>
      <c r="S187" s="11" t="s">
        <v>2662</v>
      </c>
      <c r="V187" s="11" t="s">
        <v>847</v>
      </c>
    </row>
    <row r="188" spans="1:22" x14ac:dyDescent="0.3">
      <c r="A188" s="11" t="s">
        <v>1353</v>
      </c>
      <c r="B188" s="11" t="s">
        <v>1354</v>
      </c>
      <c r="C188" s="11" t="s">
        <v>1355</v>
      </c>
      <c r="D188" s="11" t="s">
        <v>49</v>
      </c>
      <c r="E188" s="11" t="s">
        <v>4</v>
      </c>
      <c r="F188" s="11" t="s">
        <v>48</v>
      </c>
      <c r="G188" s="11" t="s">
        <v>2</v>
      </c>
      <c r="H188" s="11" t="s">
        <v>16</v>
      </c>
      <c r="I188" s="10" t="str">
        <f t="shared" si="2"/>
        <v>6-01-13</v>
      </c>
      <c r="M188" s="11" t="s">
        <v>1392</v>
      </c>
      <c r="N188" s="11" t="s">
        <v>2632</v>
      </c>
      <c r="O188" s="11" t="s">
        <v>1393</v>
      </c>
      <c r="P188" s="11">
        <v>26615578</v>
      </c>
      <c r="Q188" s="11">
        <v>0</v>
      </c>
      <c r="R188" s="11" t="s">
        <v>1394</v>
      </c>
      <c r="S188" s="11" t="s">
        <v>1395</v>
      </c>
      <c r="V188" s="11" t="s">
        <v>1769</v>
      </c>
    </row>
    <row r="189" spans="1:22" x14ac:dyDescent="0.3">
      <c r="A189" s="11" t="s">
        <v>2359</v>
      </c>
      <c r="B189" s="11" t="s">
        <v>2360</v>
      </c>
      <c r="C189" s="11" t="s">
        <v>2361</v>
      </c>
      <c r="D189" s="11" t="s">
        <v>2350</v>
      </c>
      <c r="E189" s="11" t="s">
        <v>2</v>
      </c>
      <c r="F189" s="11" t="s">
        <v>47</v>
      </c>
      <c r="G189" s="11" t="s">
        <v>5</v>
      </c>
      <c r="H189" s="11" t="s">
        <v>2</v>
      </c>
      <c r="I189" s="10" t="str">
        <f t="shared" si="2"/>
        <v>7-04-01</v>
      </c>
      <c r="M189" s="11" t="s">
        <v>2362</v>
      </c>
      <c r="N189" s="11" t="s">
        <v>2632</v>
      </c>
      <c r="O189" s="11" t="s">
        <v>2413</v>
      </c>
      <c r="P189" s="11">
        <v>83478598</v>
      </c>
      <c r="Q189" s="11">
        <v>0</v>
      </c>
      <c r="R189" s="11" t="s">
        <v>2414</v>
      </c>
      <c r="S189" s="11" t="s">
        <v>2750</v>
      </c>
      <c r="V189" s="11" t="s">
        <v>2424</v>
      </c>
    </row>
    <row r="190" spans="1:22" x14ac:dyDescent="0.3">
      <c r="A190" s="11" t="s">
        <v>1407</v>
      </c>
      <c r="B190" s="11" t="s">
        <v>1420</v>
      </c>
      <c r="C190" s="11" t="s">
        <v>1417</v>
      </c>
      <c r="D190" s="11" t="s">
        <v>949</v>
      </c>
      <c r="E190" s="11" t="s">
        <v>7</v>
      </c>
      <c r="F190" s="11" t="s">
        <v>57</v>
      </c>
      <c r="G190" s="11" t="s">
        <v>6</v>
      </c>
      <c r="H190" s="11" t="s">
        <v>4</v>
      </c>
      <c r="I190" s="10" t="str">
        <f t="shared" si="2"/>
        <v>5-05-03</v>
      </c>
      <c r="M190" s="11" t="s">
        <v>1344</v>
      </c>
      <c r="N190" s="11" t="s">
        <v>2632</v>
      </c>
      <c r="O190" s="11" t="s">
        <v>2751</v>
      </c>
      <c r="P190" s="11">
        <v>26970116</v>
      </c>
      <c r="Q190" s="11">
        <v>26970116</v>
      </c>
      <c r="R190" s="11" t="s">
        <v>1492</v>
      </c>
      <c r="S190" s="11" t="s">
        <v>2752</v>
      </c>
      <c r="V190" s="11" t="s">
        <v>1770</v>
      </c>
    </row>
    <row r="191" spans="1:22" x14ac:dyDescent="0.3">
      <c r="A191" s="11" t="s">
        <v>2351</v>
      </c>
      <c r="B191" s="11" t="s">
        <v>2352</v>
      </c>
      <c r="C191" s="11" t="s">
        <v>2353</v>
      </c>
      <c r="D191" s="11" t="s">
        <v>70</v>
      </c>
      <c r="E191" s="11" t="s">
        <v>5</v>
      </c>
      <c r="F191" s="11" t="s">
        <v>48</v>
      </c>
      <c r="G191" s="11" t="s">
        <v>11</v>
      </c>
      <c r="H191" s="11" t="s">
        <v>2</v>
      </c>
      <c r="I191" s="10" t="str">
        <f t="shared" si="2"/>
        <v>6-09-01</v>
      </c>
      <c r="M191" s="11" t="s">
        <v>2354</v>
      </c>
      <c r="N191" s="11" t="s">
        <v>2632</v>
      </c>
      <c r="O191" s="11" t="s">
        <v>2408</v>
      </c>
      <c r="P191" s="11">
        <v>27799135</v>
      </c>
      <c r="Q191" s="11">
        <v>0</v>
      </c>
      <c r="R191" s="11" t="s">
        <v>2409</v>
      </c>
      <c r="S191" s="11" t="s">
        <v>2410</v>
      </c>
      <c r="V191" s="11" t="s">
        <v>2417</v>
      </c>
    </row>
    <row r="192" spans="1:22" x14ac:dyDescent="0.3">
      <c r="A192" s="11" t="s">
        <v>2355</v>
      </c>
      <c r="B192" s="11" t="s">
        <v>2356</v>
      </c>
      <c r="C192" s="11" t="s">
        <v>2357</v>
      </c>
      <c r="D192" s="11" t="s">
        <v>981</v>
      </c>
      <c r="E192" s="11" t="s">
        <v>4</v>
      </c>
      <c r="F192" s="11" t="s">
        <v>48</v>
      </c>
      <c r="G192" s="11" t="s">
        <v>16</v>
      </c>
      <c r="H192" s="11" t="s">
        <v>2</v>
      </c>
      <c r="I192" s="10" t="str">
        <f t="shared" si="2"/>
        <v>6-13-01</v>
      </c>
      <c r="M192" s="11" t="s">
        <v>2358</v>
      </c>
      <c r="N192" s="11" t="s">
        <v>2632</v>
      </c>
      <c r="O192" s="11" t="s">
        <v>2753</v>
      </c>
      <c r="P192" s="11">
        <v>27351134</v>
      </c>
      <c r="Q192" s="11">
        <v>0</v>
      </c>
      <c r="R192" s="11" t="s">
        <v>2411</v>
      </c>
      <c r="S192" s="11" t="s">
        <v>2512</v>
      </c>
      <c r="V192" s="11" t="s">
        <v>2423</v>
      </c>
    </row>
    <row r="193" spans="1:22" x14ac:dyDescent="0.3">
      <c r="A193" s="11" t="s">
        <v>1338</v>
      </c>
      <c r="B193" s="11" t="s">
        <v>1337</v>
      </c>
      <c r="C193" s="11" t="s">
        <v>1339</v>
      </c>
      <c r="D193" s="11" t="s">
        <v>55</v>
      </c>
      <c r="E193" s="11" t="s">
        <v>8</v>
      </c>
      <c r="F193" s="11" t="s">
        <v>54</v>
      </c>
      <c r="G193" s="11" t="s">
        <v>2</v>
      </c>
      <c r="H193" s="11" t="s">
        <v>5</v>
      </c>
      <c r="I193" s="10" t="str">
        <f t="shared" si="2"/>
        <v>4-01-04</v>
      </c>
      <c r="M193" s="11" t="s">
        <v>1081</v>
      </c>
      <c r="N193" s="11" t="s">
        <v>2632</v>
      </c>
      <c r="O193" s="11" t="s">
        <v>1340</v>
      </c>
      <c r="P193" s="11">
        <v>22932598</v>
      </c>
      <c r="Q193" s="11">
        <v>0</v>
      </c>
      <c r="R193" s="11" t="s">
        <v>1629</v>
      </c>
      <c r="S193" s="11" t="s">
        <v>2513</v>
      </c>
      <c r="V193" s="11" t="s">
        <v>1771</v>
      </c>
    </row>
    <row r="194" spans="1:22" x14ac:dyDescent="0.3">
      <c r="A194" s="11" t="s">
        <v>1527</v>
      </c>
      <c r="B194" s="11" t="s">
        <v>1528</v>
      </c>
      <c r="C194" s="11" t="s">
        <v>1202</v>
      </c>
      <c r="D194" s="11" t="s">
        <v>1184</v>
      </c>
      <c r="E194" s="11" t="s">
        <v>3</v>
      </c>
      <c r="F194" s="11" t="s">
        <v>48</v>
      </c>
      <c r="G194" s="11" t="s">
        <v>2</v>
      </c>
      <c r="H194" s="11" t="s">
        <v>717</v>
      </c>
      <c r="I194" s="10" t="str">
        <f t="shared" si="2"/>
        <v>6-01-11</v>
      </c>
      <c r="M194" s="11" t="s">
        <v>1345</v>
      </c>
      <c r="N194" s="11" t="s">
        <v>2632</v>
      </c>
      <c r="O194" s="11" t="s">
        <v>2754</v>
      </c>
      <c r="P194" s="11">
        <v>26421069</v>
      </c>
      <c r="Q194" s="11">
        <v>0</v>
      </c>
      <c r="R194" s="11" t="s">
        <v>1865</v>
      </c>
      <c r="S194" s="11" t="s">
        <v>1575</v>
      </c>
      <c r="V194" s="11" t="s">
        <v>1772</v>
      </c>
    </row>
    <row r="195" spans="1:22" x14ac:dyDescent="0.3">
      <c r="A195" s="11" t="s">
        <v>1867</v>
      </c>
      <c r="B195" s="11" t="s">
        <v>1868</v>
      </c>
      <c r="C195" s="11" t="s">
        <v>1869</v>
      </c>
      <c r="D195" s="11" t="s">
        <v>43</v>
      </c>
      <c r="E195" s="11" t="s">
        <v>11</v>
      </c>
      <c r="F195" s="11" t="s">
        <v>40</v>
      </c>
      <c r="G195" s="11" t="s">
        <v>3</v>
      </c>
      <c r="H195" s="11" t="s">
        <v>777</v>
      </c>
      <c r="I195" s="10" t="str">
        <f t="shared" ref="I195:I200" si="3">CONCATENATE(F195,"-",G195,"-",H195)</f>
        <v>2-02-14</v>
      </c>
      <c r="M195" s="11" t="s">
        <v>1870</v>
      </c>
      <c r="N195" s="11" t="s">
        <v>2632</v>
      </c>
      <c r="O195" s="11" t="s">
        <v>2514</v>
      </c>
      <c r="P195" s="11">
        <v>47013127</v>
      </c>
      <c r="Q195" s="11">
        <v>0</v>
      </c>
      <c r="R195" s="11" t="s">
        <v>1871</v>
      </c>
      <c r="S195" s="11" t="s">
        <v>2755</v>
      </c>
      <c r="V195" s="11" t="s">
        <v>1872</v>
      </c>
    </row>
    <row r="196" spans="1:22" x14ac:dyDescent="0.3">
      <c r="A196" s="11" t="s">
        <v>1356</v>
      </c>
      <c r="B196" s="11" t="s">
        <v>1357</v>
      </c>
      <c r="C196" s="11" t="s">
        <v>1358</v>
      </c>
      <c r="D196" s="11" t="s">
        <v>49</v>
      </c>
      <c r="E196" s="11" t="s">
        <v>6</v>
      </c>
      <c r="F196" s="11" t="s">
        <v>48</v>
      </c>
      <c r="G196" s="11" t="s">
        <v>2</v>
      </c>
      <c r="H196" s="11" t="s">
        <v>15</v>
      </c>
      <c r="I196" s="10" t="str">
        <f t="shared" si="3"/>
        <v>6-01-12</v>
      </c>
      <c r="M196" s="11" t="s">
        <v>1279</v>
      </c>
      <c r="N196" s="11" t="s">
        <v>2632</v>
      </c>
      <c r="O196" s="11" t="s">
        <v>2515</v>
      </c>
      <c r="P196" s="11">
        <v>26649626</v>
      </c>
      <c r="Q196" s="11">
        <v>26633449</v>
      </c>
      <c r="R196" s="11" t="s">
        <v>1576</v>
      </c>
      <c r="S196" s="11" t="s">
        <v>1866</v>
      </c>
      <c r="V196" s="11" t="s">
        <v>1773</v>
      </c>
    </row>
    <row r="197" spans="1:22" x14ac:dyDescent="0.3">
      <c r="A197" s="11" t="s">
        <v>1529</v>
      </c>
      <c r="B197" s="11" t="s">
        <v>1530</v>
      </c>
      <c r="C197" s="11" t="s">
        <v>1531</v>
      </c>
      <c r="D197" s="11" t="s">
        <v>53</v>
      </c>
      <c r="E197" s="11" t="s">
        <v>5</v>
      </c>
      <c r="F197" s="11" t="s">
        <v>54</v>
      </c>
      <c r="G197" s="11" t="s">
        <v>12</v>
      </c>
      <c r="H197" s="11" t="s">
        <v>4</v>
      </c>
      <c r="I197" s="10" t="str">
        <f t="shared" si="3"/>
        <v>4-10-03</v>
      </c>
      <c r="M197" s="11" t="s">
        <v>1577</v>
      </c>
      <c r="N197" s="11" t="s">
        <v>2632</v>
      </c>
      <c r="O197" s="11" t="s">
        <v>2516</v>
      </c>
      <c r="P197" s="11">
        <v>70120148</v>
      </c>
      <c r="Q197" s="11">
        <v>27645236</v>
      </c>
      <c r="R197" s="11" t="s">
        <v>1630</v>
      </c>
      <c r="S197" s="11" t="s">
        <v>1828</v>
      </c>
      <c r="V197" s="11" t="s">
        <v>1774</v>
      </c>
    </row>
    <row r="198" spans="1:22" x14ac:dyDescent="0.3">
      <c r="A198" s="11" t="s">
        <v>1408</v>
      </c>
      <c r="B198" s="11" t="s">
        <v>1421</v>
      </c>
      <c r="C198" s="11" t="s">
        <v>1419</v>
      </c>
      <c r="D198" s="11" t="s">
        <v>46</v>
      </c>
      <c r="E198" s="11" t="s">
        <v>7</v>
      </c>
      <c r="F198" s="16" t="s">
        <v>47</v>
      </c>
      <c r="G198" s="16" t="s">
        <v>4</v>
      </c>
      <c r="H198" s="16" t="s">
        <v>5</v>
      </c>
      <c r="I198" s="10" t="str">
        <f t="shared" si="3"/>
        <v>7-03-04</v>
      </c>
      <c r="M198" s="11" t="s">
        <v>1426</v>
      </c>
      <c r="N198" s="11" t="s">
        <v>2632</v>
      </c>
      <c r="O198" s="11" t="s">
        <v>2412</v>
      </c>
      <c r="P198" s="11">
        <v>86896102</v>
      </c>
      <c r="Q198" s="11">
        <v>0</v>
      </c>
      <c r="R198" s="11" t="s">
        <v>1508</v>
      </c>
      <c r="S198" s="11" t="s">
        <v>1631</v>
      </c>
      <c r="V198" s="11" t="s">
        <v>1775</v>
      </c>
    </row>
    <row r="199" spans="1:22" x14ac:dyDescent="0.3">
      <c r="A199" s="11" t="s">
        <v>1875</v>
      </c>
      <c r="B199" s="11" t="s">
        <v>1876</v>
      </c>
      <c r="C199" s="11" t="s">
        <v>1877</v>
      </c>
      <c r="D199" s="11" t="s">
        <v>58</v>
      </c>
      <c r="E199" s="11" t="s">
        <v>5</v>
      </c>
      <c r="F199" s="11" t="s">
        <v>42</v>
      </c>
      <c r="G199" s="11" t="s">
        <v>7</v>
      </c>
      <c r="H199" s="11" t="s">
        <v>4</v>
      </c>
      <c r="I199" s="10" t="str">
        <f t="shared" si="3"/>
        <v>3-06-03</v>
      </c>
      <c r="M199" s="11" t="s">
        <v>1343</v>
      </c>
      <c r="N199" s="11" t="s">
        <v>2632</v>
      </c>
      <c r="O199" s="11" t="s">
        <v>2756</v>
      </c>
      <c r="P199" s="11">
        <v>25341664</v>
      </c>
      <c r="Q199" s="11">
        <v>0</v>
      </c>
      <c r="R199" s="11" t="s">
        <v>2757</v>
      </c>
      <c r="S199" s="11" t="s">
        <v>1878</v>
      </c>
      <c r="V199" s="11" t="s">
        <v>1879</v>
      </c>
    </row>
    <row r="200" spans="1:22" x14ac:dyDescent="0.3">
      <c r="A200" s="11" t="s">
        <v>2333</v>
      </c>
      <c r="B200" s="11" t="s">
        <v>1532</v>
      </c>
      <c r="C200" s="11" t="s">
        <v>1595</v>
      </c>
      <c r="D200" s="11" t="s">
        <v>49</v>
      </c>
      <c r="E200" s="11" t="s">
        <v>8</v>
      </c>
      <c r="F200" s="16" t="s">
        <v>48</v>
      </c>
      <c r="G200" s="16" t="s">
        <v>3</v>
      </c>
      <c r="H200" s="16" t="s">
        <v>2</v>
      </c>
      <c r="I200" s="10" t="str">
        <f t="shared" si="3"/>
        <v>6-02-01</v>
      </c>
      <c r="M200" s="11" t="s">
        <v>1578</v>
      </c>
      <c r="N200" s="11" t="s">
        <v>2632</v>
      </c>
      <c r="O200" s="11" t="s">
        <v>2758</v>
      </c>
      <c r="P200" s="11">
        <v>26364033</v>
      </c>
      <c r="Q200" s="11">
        <v>0</v>
      </c>
      <c r="R200" s="11" t="s">
        <v>2759</v>
      </c>
      <c r="S200" s="11" t="s">
        <v>1579</v>
      </c>
      <c r="V200" s="11" t="s">
        <v>1776</v>
      </c>
    </row>
    <row r="201" spans="1:22" x14ac:dyDescent="0.3">
      <c r="A201" s="11" t="s">
        <v>2440</v>
      </c>
      <c r="B201" s="11" t="s">
        <v>2437</v>
      </c>
      <c r="C201" s="11" t="s">
        <v>2442</v>
      </c>
      <c r="D201" s="11" t="s">
        <v>1591</v>
      </c>
      <c r="E201" s="11" t="s">
        <v>4</v>
      </c>
      <c r="F201" s="16" t="s">
        <v>38</v>
      </c>
      <c r="G201" s="16" t="s">
        <v>52</v>
      </c>
      <c r="H201" s="16" t="s">
        <v>2</v>
      </c>
      <c r="M201" s="11" t="s">
        <v>2446</v>
      </c>
      <c r="N201" s="11" t="s">
        <v>2632</v>
      </c>
      <c r="O201" s="11" t="s">
        <v>2760</v>
      </c>
      <c r="P201" s="11">
        <v>22256305</v>
      </c>
      <c r="Q201" s="11">
        <v>22256305</v>
      </c>
      <c r="R201" s="11" t="s">
        <v>2517</v>
      </c>
      <c r="S201" s="11" t="s">
        <v>2518</v>
      </c>
      <c r="V201" s="11" t="s">
        <v>2348</v>
      </c>
    </row>
    <row r="202" spans="1:22" x14ac:dyDescent="0.3">
      <c r="A202" s="12" t="s">
        <v>2617</v>
      </c>
      <c r="B202" s="12" t="s">
        <v>2610</v>
      </c>
      <c r="C202" s="12" t="s">
        <v>2625</v>
      </c>
      <c r="D202" s="12" t="s">
        <v>78</v>
      </c>
      <c r="E202" s="12" t="s">
        <v>4</v>
      </c>
      <c r="F202" s="17" t="s">
        <v>47</v>
      </c>
      <c r="G202" s="17" t="s">
        <v>3</v>
      </c>
      <c r="H202" s="17" t="s">
        <v>6</v>
      </c>
      <c r="M202" s="18" t="s">
        <v>2631</v>
      </c>
      <c r="N202" s="18" t="s">
        <v>2632</v>
      </c>
      <c r="O202" s="18" t="s">
        <v>2761</v>
      </c>
      <c r="P202" s="18">
        <v>27677501</v>
      </c>
      <c r="Q202" s="18">
        <v>27677501</v>
      </c>
      <c r="R202" s="18" t="s">
        <v>2762</v>
      </c>
      <c r="S202" s="18" t="s">
        <v>2763</v>
      </c>
      <c r="V202" s="18" t="s">
        <v>2769</v>
      </c>
    </row>
  </sheetData>
  <sheetProtection algorithmName="SHA-512" hashValue="AelzqMM+Qkw4ksRXEV+FekVywt7WzqhDV6vbH1hZoRhew27rC8ewXz1RxNnuKrZsRN2UbYYfg0GMJlIhWzFzNg==" saltValue="Cgg9t8UtFLpzl3kDEjwdvg==" spinCount="100000" sheet="1" objects="1" scenarios="1"/>
  <autoFilter ref="A2:V202" xr:uid="{00000000-0009-0000-0000-000001000000}"/>
  <sortState xmlns:xlrd2="http://schemas.microsoft.com/office/spreadsheetml/2017/richdata2" ref="A3:V243">
    <sortCondition ref="A3:A243"/>
  </sortState>
  <hyperlinks>
    <hyperlink ref="R70" r:id="rId1" xr:uid="{2B41DD44-FC13-478D-A99C-515DAB97B155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2:F70"/>
  <sheetViews>
    <sheetView showGridLines="0" tabSelected="1" zoomScale="90" zoomScaleNormal="90" workbookViewId="0">
      <selection activeCell="A2" sqref="A2"/>
    </sheetView>
  </sheetViews>
  <sheetFormatPr baseColWidth="10" defaultColWidth="11.44140625" defaultRowHeight="13.8" x14ac:dyDescent="0.25"/>
  <cols>
    <col min="1" max="1" width="4.5546875" style="349" customWidth="1"/>
    <col min="2" max="2" width="49.21875" style="351" customWidth="1"/>
    <col min="3" max="3" width="67.6640625" style="351" customWidth="1"/>
    <col min="4" max="4" width="2.88671875" style="351" customWidth="1"/>
    <col min="5" max="5" width="42.33203125" style="351" customWidth="1"/>
    <col min="6" max="6" width="0" style="351" hidden="1" customWidth="1"/>
    <col min="7" max="16384" width="11.44140625" style="351"/>
  </cols>
  <sheetData>
    <row r="2" spans="1:6" ht="31.2" customHeight="1" x14ac:dyDescent="0.5">
      <c r="B2" s="388" t="s">
        <v>2595</v>
      </c>
      <c r="C2" s="388"/>
      <c r="D2" s="350"/>
    </row>
    <row r="3" spans="1:6" ht="134.4" customHeight="1" x14ac:dyDescent="0.25">
      <c r="B3" s="389" t="s">
        <v>2596</v>
      </c>
      <c r="C3" s="389"/>
      <c r="D3" s="352"/>
      <c r="E3" s="353" t="s">
        <v>2772</v>
      </c>
    </row>
    <row r="4" spans="1:6" ht="6" customHeight="1" x14ac:dyDescent="0.25">
      <c r="D4" s="352"/>
      <c r="E4" s="354"/>
    </row>
    <row r="5" spans="1:6" ht="24" customHeight="1" x14ac:dyDescent="0.25">
      <c r="A5" s="349">
        <v>1</v>
      </c>
      <c r="B5" s="355" t="s">
        <v>86</v>
      </c>
      <c r="C5" s="356"/>
      <c r="D5" s="357"/>
      <c r="E5" s="390" t="str">
        <f>CONCATENATE("2.",C7,"-",C5,"-",C6)</f>
        <v>2.--</v>
      </c>
    </row>
    <row r="6" spans="1:6" s="359" customFormat="1" ht="24" customHeight="1" x14ac:dyDescent="0.25">
      <c r="A6" s="349">
        <v>2</v>
      </c>
      <c r="B6" s="355" t="s">
        <v>14</v>
      </c>
      <c r="C6" s="358" t="str">
        <f>IFERROR(VLOOKUP(C5,datos,3,0),"")</f>
        <v/>
      </c>
      <c r="D6" s="357"/>
      <c r="E6" s="391"/>
    </row>
    <row r="7" spans="1:6" ht="24" customHeight="1" x14ac:dyDescent="0.25">
      <c r="A7" s="349">
        <v>3</v>
      </c>
      <c r="B7" s="355" t="s">
        <v>1</v>
      </c>
      <c r="C7" s="360" t="str">
        <f>IFERROR(VLOOKUP(C5,datos,2,0),"")</f>
        <v/>
      </c>
      <c r="D7" s="357"/>
      <c r="E7" s="361"/>
    </row>
    <row r="8" spans="1:6" ht="24" customHeight="1" x14ac:dyDescent="0.25">
      <c r="A8" s="349">
        <v>4</v>
      </c>
      <c r="B8" s="355" t="s">
        <v>2604</v>
      </c>
      <c r="C8" s="362" t="str">
        <f>IFERROR(VLOOKUP(C5,datos,22,0),"")</f>
        <v/>
      </c>
      <c r="D8" s="357"/>
      <c r="E8" s="361"/>
    </row>
    <row r="9" spans="1:6" ht="10.199999999999999" customHeight="1" x14ac:dyDescent="0.25">
      <c r="B9" s="355"/>
      <c r="C9" s="363"/>
      <c r="D9" s="364"/>
    </row>
    <row r="10" spans="1:6" ht="24" customHeight="1" x14ac:dyDescent="0.25">
      <c r="A10" s="349">
        <v>5</v>
      </c>
      <c r="B10" s="355" t="s">
        <v>2427</v>
      </c>
      <c r="C10" s="365" t="str">
        <f>IFERROR(VLOOKUP(C5,datos,16,0),"")</f>
        <v/>
      </c>
      <c r="D10" s="366"/>
    </row>
    <row r="11" spans="1:6" ht="24" customHeight="1" x14ac:dyDescent="0.25">
      <c r="A11" s="349">
        <v>6</v>
      </c>
      <c r="B11" s="355" t="s">
        <v>2428</v>
      </c>
      <c r="C11" s="365" t="str">
        <f>IFERROR(VLOOKUP(C5,datos,17,0),"")</f>
        <v/>
      </c>
      <c r="D11" s="366"/>
    </row>
    <row r="12" spans="1:6" ht="24" customHeight="1" x14ac:dyDescent="0.25">
      <c r="A12" s="349">
        <v>7</v>
      </c>
      <c r="B12" s="355" t="s">
        <v>152</v>
      </c>
      <c r="C12" s="367" t="str">
        <f>IFERROR(VLOOKUP(C5,datos,18,0),"")</f>
        <v/>
      </c>
      <c r="D12" s="368"/>
    </row>
    <row r="13" spans="1:6" ht="24" customHeight="1" x14ac:dyDescent="0.25">
      <c r="A13" s="349">
        <v>8</v>
      </c>
      <c r="B13" s="355" t="s">
        <v>2597</v>
      </c>
      <c r="C13" s="369" t="str">
        <f>IFERROR(VLOOKUP(F14,prov,2,0),"")</f>
        <v/>
      </c>
      <c r="D13" s="370"/>
      <c r="E13" s="371" t="s">
        <v>2601</v>
      </c>
    </row>
    <row r="14" spans="1:6" ht="24" customHeight="1" x14ac:dyDescent="0.25">
      <c r="A14" s="349">
        <v>9</v>
      </c>
      <c r="B14" s="355" t="s">
        <v>178</v>
      </c>
      <c r="C14" s="372" t="str">
        <f>IFERROR(VLOOKUP(C13,ubicac,2,0),"")</f>
        <v/>
      </c>
      <c r="D14" s="370"/>
      <c r="E14" s="373"/>
      <c r="F14" s="374" t="str">
        <f>IFERROR(VLOOKUP(C5,datos,9,0),"")</f>
        <v/>
      </c>
    </row>
    <row r="15" spans="1:6" ht="24" customHeight="1" x14ac:dyDescent="0.25">
      <c r="A15" s="349">
        <v>10</v>
      </c>
      <c r="B15" s="355" t="s">
        <v>83</v>
      </c>
      <c r="C15" s="375" t="str">
        <f>IFERROR(VLOOKUP(C5,datos,13,0),"")</f>
        <v/>
      </c>
      <c r="D15" s="376"/>
    </row>
    <row r="16" spans="1:6" ht="24" customHeight="1" x14ac:dyDescent="0.25">
      <c r="A16" s="349">
        <v>11</v>
      </c>
      <c r="B16" s="377" t="s">
        <v>84</v>
      </c>
      <c r="C16" s="375" t="str">
        <f>IFERROR(VLOOKUP(C5,datos,19,0),"")</f>
        <v/>
      </c>
      <c r="D16" s="376"/>
    </row>
    <row r="17" spans="1:5" ht="10.199999999999999" customHeight="1" x14ac:dyDescent="0.25">
      <c r="B17" s="355"/>
      <c r="C17" s="363"/>
      <c r="D17" s="364"/>
    </row>
    <row r="18" spans="1:5" ht="24" customHeight="1" x14ac:dyDescent="0.25">
      <c r="A18" s="349">
        <v>12</v>
      </c>
      <c r="B18" s="377" t="s">
        <v>9</v>
      </c>
      <c r="C18" s="378" t="str">
        <f>IFERROR(VLOOKUP(C5,datos,14,0),"")</f>
        <v/>
      </c>
      <c r="D18" s="376"/>
      <c r="E18" s="371" t="s">
        <v>2602</v>
      </c>
    </row>
    <row r="19" spans="1:5" ht="24" customHeight="1" x14ac:dyDescent="0.25">
      <c r="A19" s="349">
        <v>13</v>
      </c>
      <c r="B19" s="377" t="s">
        <v>85</v>
      </c>
      <c r="C19" s="379" t="str">
        <f>IFERROR(VLOOKUP(C5,datos,4,0),"")</f>
        <v/>
      </c>
      <c r="D19" s="376"/>
    </row>
    <row r="20" spans="1:5" ht="24" customHeight="1" x14ac:dyDescent="0.25">
      <c r="A20" s="349">
        <v>14</v>
      </c>
      <c r="B20" s="377" t="s">
        <v>13</v>
      </c>
      <c r="C20" s="379" t="str">
        <f>IFERROR(VLOOKUP(C5,datos,5,0),"")</f>
        <v/>
      </c>
      <c r="D20" s="376"/>
    </row>
    <row r="21" spans="1:5" ht="10.199999999999999" customHeight="1" x14ac:dyDescent="0.25">
      <c r="B21" s="377"/>
      <c r="C21" s="380"/>
      <c r="D21" s="370"/>
    </row>
    <row r="22" spans="1:5" ht="24" customHeight="1" x14ac:dyDescent="0.25">
      <c r="A22" s="349">
        <v>15</v>
      </c>
      <c r="B22" s="355" t="s">
        <v>2598</v>
      </c>
      <c r="C22" s="381" t="str">
        <f>IFERROR(VLOOKUP(C5,datos,15,0),"")</f>
        <v/>
      </c>
      <c r="D22" s="382"/>
    </row>
    <row r="23" spans="1:5" ht="24" customHeight="1" x14ac:dyDescent="0.25">
      <c r="A23" s="349">
        <v>16</v>
      </c>
      <c r="B23" s="355" t="s">
        <v>2599</v>
      </c>
      <c r="C23" s="383"/>
      <c r="D23" s="384"/>
      <c r="E23" s="371" t="s">
        <v>2603</v>
      </c>
    </row>
    <row r="24" spans="1:5" ht="24" customHeight="1" x14ac:dyDescent="0.25">
      <c r="A24" s="349">
        <v>17</v>
      </c>
      <c r="B24" s="355" t="s">
        <v>2600</v>
      </c>
      <c r="C24" s="383"/>
      <c r="D24" s="385"/>
    </row>
    <row r="25" spans="1:5" ht="24" customHeight="1" x14ac:dyDescent="0.25">
      <c r="A25" s="349">
        <v>18</v>
      </c>
      <c r="B25" s="355" t="s">
        <v>2771</v>
      </c>
      <c r="C25" s="383"/>
    </row>
    <row r="26" spans="1:5" ht="10.8" customHeight="1" x14ac:dyDescent="0.25"/>
    <row r="27" spans="1:5" ht="15.6" customHeight="1" x14ac:dyDescent="0.25">
      <c r="C27" s="392" t="s">
        <v>2777</v>
      </c>
      <c r="D27" s="393"/>
      <c r="E27" s="394"/>
    </row>
    <row r="28" spans="1:5" ht="15.6" customHeight="1" x14ac:dyDescent="0.25">
      <c r="C28" s="395"/>
      <c r="D28" s="396"/>
      <c r="E28" s="397"/>
    </row>
    <row r="29" spans="1:5" ht="15.6" customHeight="1" x14ac:dyDescent="0.25">
      <c r="C29" s="395"/>
      <c r="D29" s="396"/>
      <c r="E29" s="397"/>
    </row>
    <row r="30" spans="1:5" ht="15.6" customHeight="1" x14ac:dyDescent="0.25">
      <c r="C30" s="395"/>
      <c r="D30" s="396"/>
      <c r="E30" s="397"/>
    </row>
    <row r="31" spans="1:5" ht="15.6" customHeight="1" x14ac:dyDescent="0.25">
      <c r="C31" s="398"/>
      <c r="D31" s="399"/>
      <c r="E31" s="400"/>
    </row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9" ht="14.25" customHeight="1" x14ac:dyDescent="0.25"/>
    <row r="40" ht="14.25" customHeight="1" x14ac:dyDescent="0.25"/>
    <row r="41" ht="14.25" customHeight="1" x14ac:dyDescent="0.25"/>
    <row r="65" ht="1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5" customHeight="1" x14ac:dyDescent="0.25"/>
  </sheetData>
  <sheetProtection algorithmName="SHA-512" hashValue="f8eHT0FvXh5wpPNts8LnydJyiyel4ZqOfra4Ka2j/n4MY8XOHzULiYLDQRcePERRiKa/myuIEQF+UTWsGQ1ViA==" saltValue="wE+1nEuCn3mSZGOmgbkoaA==" spinCount="100000" sheet="1" objects="1" scenarios="1"/>
  <mergeCells count="4">
    <mergeCell ref="B2:C2"/>
    <mergeCell ref="B3:C3"/>
    <mergeCell ref="E5:E6"/>
    <mergeCell ref="C27:E31"/>
  </mergeCells>
  <conditionalFormatting sqref="C6">
    <cfRule type="cellIs" dxfId="35" priority="6" operator="equal">
      <formula>#N/A</formula>
    </cfRule>
  </conditionalFormatting>
  <conditionalFormatting sqref="C12">
    <cfRule type="cellIs" dxfId="34" priority="10" operator="equal">
      <formula>0</formula>
    </cfRule>
  </conditionalFormatting>
  <conditionalFormatting sqref="C10:D15">
    <cfRule type="cellIs" dxfId="33" priority="2" operator="equal">
      <formula>#N/A</formula>
    </cfRule>
  </conditionalFormatting>
  <conditionalFormatting sqref="C18:D20">
    <cfRule type="cellIs" dxfId="32" priority="3" operator="equal">
      <formula>#N/A</formula>
    </cfRule>
  </conditionalFormatting>
  <conditionalFormatting sqref="E14:F14">
    <cfRule type="cellIs" dxfId="31" priority="1" operator="equal">
      <formula>#N/A</formula>
    </cfRule>
  </conditionalFormatting>
  <dataValidations xWindow="340" yWindow="528" count="1">
    <dataValidation allowBlank="1" showErrorMessage="1" prompt="Digite únicamente los últimos 4 dígitos del Código Presupuestario._x000a__x000a_-SAINT CLARE debe digitar 0009" sqref="C5" xr:uid="{00000000-0002-0000-0200-000001000000}"/>
  </dataValidations>
  <printOptions horizontalCentered="1" verticalCentered="1"/>
  <pageMargins left="0.15748031496062992" right="0.15748031496062992" top="0.95" bottom="0.31496062992125984" header="0.17" footer="0.19685039370078741"/>
  <pageSetup scale="71" orientation="landscape" r:id="rId1"/>
  <headerFooter scaleWithDoc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B1:H22"/>
  <sheetViews>
    <sheetView showGridLines="0" zoomScale="90" zoomScaleNormal="90" workbookViewId="0">
      <selection activeCell="A2" sqref="A2"/>
    </sheetView>
  </sheetViews>
  <sheetFormatPr baseColWidth="10" defaultColWidth="11.44140625" defaultRowHeight="13.8" x14ac:dyDescent="0.3"/>
  <cols>
    <col min="1" max="1" width="4.6640625" style="23" customWidth="1"/>
    <col min="2" max="2" width="4.6640625" style="23" hidden="1" customWidth="1"/>
    <col min="3" max="3" width="68" style="23" customWidth="1"/>
    <col min="4" max="6" width="11.44140625" style="23" customWidth="1"/>
    <col min="7" max="7" width="13.33203125" style="23" customWidth="1"/>
    <col min="8" max="8" width="41.6640625" style="23" customWidth="1"/>
    <col min="9" max="16384" width="11.44140625" style="23"/>
  </cols>
  <sheetData>
    <row r="1" spans="2:8" ht="18" customHeight="1" x14ac:dyDescent="0.3">
      <c r="C1" s="206" t="s">
        <v>657</v>
      </c>
      <c r="D1" s="303"/>
      <c r="E1" s="303"/>
    </row>
    <row r="2" spans="2:8" ht="18" thickBot="1" x14ac:dyDescent="0.35">
      <c r="C2" s="410" t="s">
        <v>656</v>
      </c>
      <c r="D2" s="410"/>
      <c r="E2" s="410"/>
      <c r="F2" s="410"/>
      <c r="G2" s="410"/>
    </row>
    <row r="3" spans="2:8" ht="26.25" customHeight="1" thickTop="1" x14ac:dyDescent="0.3">
      <c r="B3" s="23">
        <v>1</v>
      </c>
      <c r="C3" s="411" t="s">
        <v>1584</v>
      </c>
      <c r="D3" s="415" t="s">
        <v>662</v>
      </c>
      <c r="E3" s="416"/>
      <c r="F3" s="417"/>
      <c r="G3" s="413" t="s">
        <v>1401</v>
      </c>
    </row>
    <row r="4" spans="2:8" ht="21" customHeight="1" thickBot="1" x14ac:dyDescent="0.35">
      <c r="B4" s="23">
        <v>2</v>
      </c>
      <c r="C4" s="412"/>
      <c r="D4" s="318" t="s">
        <v>0</v>
      </c>
      <c r="E4" s="319" t="s">
        <v>87</v>
      </c>
      <c r="F4" s="320" t="s">
        <v>88</v>
      </c>
      <c r="G4" s="414"/>
    </row>
    <row r="5" spans="2:8" ht="36.6" customHeight="1" thickTop="1" thickBot="1" x14ac:dyDescent="0.35">
      <c r="B5" s="23">
        <v>3</v>
      </c>
      <c r="C5" s="321" t="s">
        <v>2778</v>
      </c>
      <c r="D5" s="322">
        <f>+E5+F5</f>
        <v>0</v>
      </c>
      <c r="E5" s="323">
        <f>+E6+E13</f>
        <v>0</v>
      </c>
      <c r="F5" s="324">
        <f>+F6+F13</f>
        <v>0</v>
      </c>
      <c r="G5" s="325">
        <f>+G6+G13</f>
        <v>0</v>
      </c>
    </row>
    <row r="6" spans="2:8" ht="23.25" customHeight="1" x14ac:dyDescent="0.3">
      <c r="B6" s="23">
        <v>4</v>
      </c>
      <c r="C6" s="326" t="s">
        <v>2523</v>
      </c>
      <c r="D6" s="327">
        <f>+E6+F6</f>
        <v>0</v>
      </c>
      <c r="E6" s="328">
        <f>SUM(E7:E12)</f>
        <v>0</v>
      </c>
      <c r="F6" s="329">
        <f>SUM(F7:F12)</f>
        <v>0</v>
      </c>
      <c r="G6" s="330">
        <f>SUM(G7:G12)</f>
        <v>0</v>
      </c>
    </row>
    <row r="7" spans="2:8" ht="23.25" customHeight="1" x14ac:dyDescent="0.3">
      <c r="B7" s="23">
        <v>5</v>
      </c>
      <c r="C7" s="331" t="s">
        <v>2433</v>
      </c>
      <c r="D7" s="59">
        <f>+E7+F7</f>
        <v>0</v>
      </c>
      <c r="E7" s="332"/>
      <c r="F7" s="333"/>
      <c r="G7" s="271"/>
      <c r="H7" s="334" t="str">
        <f>IF(AND(OR(D7&gt;0),AND(G7=0)),"Digite el número de secciones",IF(AND(OR(D7=0),AND(G7&gt;D7)),"No hay matrícula digitada",IF(AND(OR(D7&gt;0),AND(G7&gt;D7)),"Hay más secciones que matrícula","")))</f>
        <v/>
      </c>
    </row>
    <row r="8" spans="2:8" ht="23.25" customHeight="1" x14ac:dyDescent="0.3">
      <c r="B8" s="23">
        <v>6</v>
      </c>
      <c r="C8" s="331" t="s">
        <v>2432</v>
      </c>
      <c r="D8" s="43">
        <f t="shared" ref="D8" si="0">+E8+F8</f>
        <v>0</v>
      </c>
      <c r="E8" s="335"/>
      <c r="F8" s="92"/>
      <c r="G8" s="271"/>
      <c r="H8" s="334" t="str">
        <f t="shared" ref="H8" si="1">IF(AND(OR(D8&gt;0),AND(G8=0)),"Digite el número de secciones",IF(AND(OR(D8=0),AND(G8&gt;D8)),"No hay matrícula digitada",IF(AND(OR(D8&gt;0),AND(G8&gt;D8)),"Hay más secciones que matrícula","")))</f>
        <v/>
      </c>
    </row>
    <row r="9" spans="2:8" ht="23.25" customHeight="1" x14ac:dyDescent="0.3">
      <c r="B9" s="23">
        <v>7</v>
      </c>
      <c r="C9" s="331" t="s">
        <v>2431</v>
      </c>
      <c r="D9" s="43">
        <f t="shared" ref="D9:D12" si="2">+E9+F9</f>
        <v>0</v>
      </c>
      <c r="E9" s="335"/>
      <c r="F9" s="92"/>
      <c r="G9" s="271"/>
      <c r="H9" s="334" t="str">
        <f t="shared" ref="H9:H15" si="3">IF(AND(OR(D9&gt;0),AND(G9=0)),"Digite el número de secciones",IF(AND(OR(D9=0),AND(G9&gt;D9)),"No hay matrícula digitada",IF(AND(OR(D9&gt;0),AND(G9&gt;D9)),"Hay más secciones que matrícula","")))</f>
        <v/>
      </c>
    </row>
    <row r="10" spans="2:8" ht="23.25" customHeight="1" x14ac:dyDescent="0.3">
      <c r="B10" s="23">
        <v>8</v>
      </c>
      <c r="C10" s="331" t="s">
        <v>2430</v>
      </c>
      <c r="D10" s="43">
        <f t="shared" si="2"/>
        <v>0</v>
      </c>
      <c r="E10" s="335"/>
      <c r="F10" s="92"/>
      <c r="G10" s="271"/>
      <c r="H10" s="334" t="str">
        <f t="shared" si="3"/>
        <v/>
      </c>
    </row>
    <row r="11" spans="2:8" ht="23.25" customHeight="1" x14ac:dyDescent="0.3">
      <c r="B11" s="23">
        <v>9</v>
      </c>
      <c r="C11" s="331" t="s">
        <v>2429</v>
      </c>
      <c r="D11" s="43">
        <f t="shared" si="2"/>
        <v>0</v>
      </c>
      <c r="E11" s="335"/>
      <c r="F11" s="92"/>
      <c r="G11" s="271"/>
      <c r="H11" s="334" t="str">
        <f t="shared" si="3"/>
        <v/>
      </c>
    </row>
    <row r="12" spans="2:8" ht="23.25" customHeight="1" x14ac:dyDescent="0.3">
      <c r="B12" s="23">
        <v>10</v>
      </c>
      <c r="C12" s="336" t="s">
        <v>2520</v>
      </c>
      <c r="D12" s="98">
        <f t="shared" si="2"/>
        <v>0</v>
      </c>
      <c r="E12" s="337"/>
      <c r="F12" s="95"/>
      <c r="G12" s="338"/>
      <c r="H12" s="334" t="str">
        <f t="shared" si="3"/>
        <v/>
      </c>
    </row>
    <row r="13" spans="2:8" ht="23.25" customHeight="1" x14ac:dyDescent="0.3">
      <c r="B13" s="23">
        <v>11</v>
      </c>
      <c r="C13" s="339" t="s">
        <v>667</v>
      </c>
      <c r="D13" s="102">
        <f>+E13+F13</f>
        <v>0</v>
      </c>
      <c r="E13" s="340">
        <f>SUM(E14:E15)</f>
        <v>0</v>
      </c>
      <c r="F13" s="341">
        <f>SUM(F14:F15)</f>
        <v>0</v>
      </c>
      <c r="G13" s="342">
        <f>SUM(G14:G15)</f>
        <v>0</v>
      </c>
      <c r="H13" s="334"/>
    </row>
    <row r="14" spans="2:8" ht="23.25" customHeight="1" x14ac:dyDescent="0.3">
      <c r="B14" s="23">
        <v>12</v>
      </c>
      <c r="C14" s="331" t="s">
        <v>2521</v>
      </c>
      <c r="D14" s="59">
        <f>+E14+F14</f>
        <v>0</v>
      </c>
      <c r="E14" s="332"/>
      <c r="F14" s="343"/>
      <c r="G14" s="271"/>
      <c r="H14" s="334" t="str">
        <f t="shared" si="3"/>
        <v/>
      </c>
    </row>
    <row r="15" spans="2:8" ht="23.25" customHeight="1" thickBot="1" x14ac:dyDescent="0.35">
      <c r="B15" s="23">
        <v>13</v>
      </c>
      <c r="C15" s="344" t="s">
        <v>2522</v>
      </c>
      <c r="D15" s="64">
        <f t="shared" ref="D15" si="4">+E15+F15</f>
        <v>0</v>
      </c>
      <c r="E15" s="345"/>
      <c r="F15" s="346"/>
      <c r="G15" s="347"/>
      <c r="H15" s="334" t="str">
        <f t="shared" si="3"/>
        <v/>
      </c>
    </row>
    <row r="16" spans="2:8" ht="14.4" thickTop="1" x14ac:dyDescent="0.3">
      <c r="C16" s="418"/>
      <c r="D16" s="418"/>
      <c r="E16" s="418"/>
      <c r="F16" s="418"/>
      <c r="G16" s="418"/>
      <c r="H16" s="334"/>
    </row>
    <row r="17" spans="2:7" ht="22.5" customHeight="1" x14ac:dyDescent="0.3">
      <c r="C17" s="72" t="s">
        <v>153</v>
      </c>
      <c r="D17" s="348"/>
      <c r="E17" s="348"/>
      <c r="F17" s="348"/>
      <c r="G17" s="348"/>
    </row>
    <row r="18" spans="2:7" ht="18" customHeight="1" x14ac:dyDescent="0.3">
      <c r="B18" s="23">
        <v>14</v>
      </c>
      <c r="C18" s="401"/>
      <c r="D18" s="402"/>
      <c r="E18" s="402"/>
      <c r="F18" s="402"/>
      <c r="G18" s="403"/>
    </row>
    <row r="19" spans="2:7" ht="18" customHeight="1" x14ac:dyDescent="0.3">
      <c r="C19" s="404"/>
      <c r="D19" s="405"/>
      <c r="E19" s="405"/>
      <c r="F19" s="405"/>
      <c r="G19" s="406"/>
    </row>
    <row r="20" spans="2:7" ht="18" customHeight="1" x14ac:dyDescent="0.3">
      <c r="C20" s="404"/>
      <c r="D20" s="405"/>
      <c r="E20" s="405"/>
      <c r="F20" s="405"/>
      <c r="G20" s="406"/>
    </row>
    <row r="21" spans="2:7" ht="18" customHeight="1" x14ac:dyDescent="0.3">
      <c r="C21" s="404"/>
      <c r="D21" s="405"/>
      <c r="E21" s="405"/>
      <c r="F21" s="405"/>
      <c r="G21" s="406"/>
    </row>
    <row r="22" spans="2:7" ht="18" customHeight="1" x14ac:dyDescent="0.3">
      <c r="C22" s="407"/>
      <c r="D22" s="408"/>
      <c r="E22" s="408"/>
      <c r="F22" s="408"/>
      <c r="G22" s="409"/>
    </row>
  </sheetData>
  <sheetProtection algorithmName="SHA-512" hashValue="JJdUOLZEeuMQ+pk3LXYNNSUo0Ya2UkNYM56yBMgyoDJGQ4NaQtFE3LKazrGLBavPc5P4eanwdfOiqoSWqNOTug==" saltValue="LBR3T5vs9xeY9aQNVbhPhg==" spinCount="100000" sheet="1" objects="1" scenarios="1"/>
  <mergeCells count="6">
    <mergeCell ref="C18:G22"/>
    <mergeCell ref="C2:G2"/>
    <mergeCell ref="C3:C4"/>
    <mergeCell ref="G3:G4"/>
    <mergeCell ref="D3:F3"/>
    <mergeCell ref="C16:G16"/>
  </mergeCells>
  <conditionalFormatting sqref="D6:D15">
    <cfRule type="cellIs" dxfId="30" priority="1" operator="equal">
      <formula>0</formula>
    </cfRule>
  </conditionalFormatting>
  <conditionalFormatting sqref="D5:G6">
    <cfRule type="cellIs" dxfId="29" priority="4" operator="equal">
      <formula>0</formula>
    </cfRule>
  </conditionalFormatting>
  <conditionalFormatting sqref="D13:G13">
    <cfRule type="cellIs" dxfId="28" priority="3" operator="equal">
      <formula>0</formula>
    </cfRule>
  </conditionalFormatting>
  <dataValidations count="1">
    <dataValidation type="whole" operator="greaterThanOrEqual" allowBlank="1" showInputMessage="1" showErrorMessage="1" sqref="D5:G15" xr:uid="{00000000-0002-0000-0300-000000000000}">
      <formula1>0</formula1>
    </dataValidation>
  </dataValidations>
  <printOptions horizontalCentered="1" verticalCentered="1"/>
  <pageMargins left="0.15748031496062992" right="0.15748031496062992" top="0.15748031496062992" bottom="0.51181102362204722" header="0.31496062992125984" footer="0.19685039370078741"/>
  <pageSetup scale="91" orientation="landscape" r:id="rId1"/>
  <headerFooter scaleWithDoc="0">
    <oddFooter>&amp;R&amp;"Goudy,Negrita Cursiva"Servicio de 0 a 6 años y Aula Integrada&amp;"Goudy,Cursiva",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8">
    <pageSetUpPr fitToPage="1"/>
  </sheetPr>
  <dimension ref="B1:F36"/>
  <sheetViews>
    <sheetView showGridLines="0" zoomScale="90" zoomScaleNormal="90" zoomScaleSheetLayoutView="90" workbookViewId="0">
      <selection activeCell="A2" sqref="A2"/>
    </sheetView>
  </sheetViews>
  <sheetFormatPr baseColWidth="10" defaultColWidth="11.44140625" defaultRowHeight="13.8" x14ac:dyDescent="0.3"/>
  <cols>
    <col min="1" max="1" width="4.109375" style="23" customWidth="1"/>
    <col min="2" max="2" width="4.109375" style="23" hidden="1" customWidth="1"/>
    <col min="3" max="3" width="77.6640625" style="23" customWidth="1"/>
    <col min="4" max="6" width="14.5546875" style="23" customWidth="1"/>
    <col min="7" max="16384" width="11.44140625" style="23"/>
  </cols>
  <sheetData>
    <row r="1" spans="2:6" ht="29.25" customHeight="1" x14ac:dyDescent="0.3">
      <c r="C1" s="143" t="s">
        <v>659</v>
      </c>
      <c r="D1" s="303"/>
    </row>
    <row r="2" spans="2:6" ht="18.75" customHeight="1" x14ac:dyDescent="0.3">
      <c r="C2" s="419" t="s">
        <v>1784</v>
      </c>
      <c r="D2" s="419"/>
      <c r="E2" s="419"/>
      <c r="F2" s="419"/>
    </row>
    <row r="3" spans="2:6" ht="18.75" customHeight="1" thickBot="1" x14ac:dyDescent="0.35">
      <c r="C3" s="410"/>
      <c r="D3" s="410"/>
      <c r="E3" s="410"/>
      <c r="F3" s="410"/>
    </row>
    <row r="4" spans="2:6" ht="58.2" customHeight="1" thickTop="1" x14ac:dyDescent="0.3">
      <c r="B4" s="23">
        <v>1</v>
      </c>
      <c r="C4" s="411" t="s">
        <v>1786</v>
      </c>
      <c r="D4" s="421" t="s">
        <v>1782</v>
      </c>
      <c r="E4" s="422"/>
      <c r="F4" s="422"/>
    </row>
    <row r="5" spans="2:6" ht="24" customHeight="1" thickBot="1" x14ac:dyDescent="0.35">
      <c r="B5" s="23">
        <v>2</v>
      </c>
      <c r="C5" s="412"/>
      <c r="D5" s="304" t="s">
        <v>0</v>
      </c>
      <c r="E5" s="305" t="s">
        <v>87</v>
      </c>
      <c r="F5" s="306" t="s">
        <v>88</v>
      </c>
    </row>
    <row r="6" spans="2:6" ht="23.25" customHeight="1" thickTop="1" thickBot="1" x14ac:dyDescent="0.35">
      <c r="B6" s="23">
        <v>3</v>
      </c>
      <c r="C6" s="240" t="s">
        <v>0</v>
      </c>
      <c r="D6" s="307">
        <f>+E6+F6</f>
        <v>0</v>
      </c>
      <c r="E6" s="308">
        <f>+E7+E8+E9+E10+E11+E12+E13+E17+E21+E22+E24+E23</f>
        <v>0</v>
      </c>
      <c r="F6" s="309">
        <f>+F7+F8+F9+F10+F11+F12+F13+F17+F21+F22+F24+F23</f>
        <v>0</v>
      </c>
    </row>
    <row r="7" spans="2:6" ht="22.8" customHeight="1" x14ac:dyDescent="0.3">
      <c r="B7" s="23">
        <v>4</v>
      </c>
      <c r="C7" s="244" t="s">
        <v>1585</v>
      </c>
      <c r="D7" s="285">
        <f>+E7+F7</f>
        <v>0</v>
      </c>
      <c r="E7" s="166"/>
      <c r="F7" s="167"/>
    </row>
    <row r="8" spans="2:6" ht="22.8" customHeight="1" x14ac:dyDescent="0.3">
      <c r="B8" s="23">
        <v>5</v>
      </c>
      <c r="C8" s="244" t="s">
        <v>91</v>
      </c>
      <c r="D8" s="255">
        <f>+E8+F8</f>
        <v>0</v>
      </c>
      <c r="E8" s="130"/>
      <c r="F8" s="131"/>
    </row>
    <row r="9" spans="2:6" ht="22.8" customHeight="1" x14ac:dyDescent="0.3">
      <c r="B9" s="23">
        <v>6</v>
      </c>
      <c r="C9" s="244" t="s">
        <v>1586</v>
      </c>
      <c r="D9" s="255">
        <f t="shared" ref="D9:D24" si="0">+E9+F9</f>
        <v>0</v>
      </c>
      <c r="E9" s="130"/>
      <c r="F9" s="131"/>
    </row>
    <row r="10" spans="2:6" ht="22.8" customHeight="1" x14ac:dyDescent="0.3">
      <c r="B10" s="23">
        <v>7</v>
      </c>
      <c r="C10" s="244" t="s">
        <v>1587</v>
      </c>
      <c r="D10" s="255">
        <f t="shared" si="0"/>
        <v>0</v>
      </c>
      <c r="E10" s="130"/>
      <c r="F10" s="131"/>
    </row>
    <row r="11" spans="2:6" ht="22.8" customHeight="1" x14ac:dyDescent="0.3">
      <c r="B11" s="23">
        <v>8</v>
      </c>
      <c r="C11" s="244" t="s">
        <v>2776</v>
      </c>
      <c r="D11" s="255">
        <f t="shared" si="0"/>
        <v>0</v>
      </c>
      <c r="E11" s="130"/>
      <c r="F11" s="131"/>
    </row>
    <row r="12" spans="2:6" ht="22.8" customHeight="1" x14ac:dyDescent="0.3">
      <c r="B12" s="23">
        <v>9</v>
      </c>
      <c r="C12" s="244" t="s">
        <v>1777</v>
      </c>
      <c r="D12" s="255">
        <f t="shared" si="0"/>
        <v>0</v>
      </c>
      <c r="E12" s="130"/>
      <c r="F12" s="131"/>
    </row>
    <row r="13" spans="2:6" ht="22.8" customHeight="1" x14ac:dyDescent="0.3">
      <c r="B13" s="23">
        <v>10</v>
      </c>
      <c r="C13" s="244" t="s">
        <v>1588</v>
      </c>
      <c r="D13" s="260">
        <f>+E13+F13</f>
        <v>0</v>
      </c>
      <c r="E13" s="103">
        <f>SUM(E14:E16)</f>
        <v>0</v>
      </c>
      <c r="F13" s="104">
        <f>SUM(F14:F16)</f>
        <v>0</v>
      </c>
    </row>
    <row r="14" spans="2:6" ht="22.8" customHeight="1" x14ac:dyDescent="0.3">
      <c r="B14" s="23">
        <v>11</v>
      </c>
      <c r="C14" s="272" t="s">
        <v>1778</v>
      </c>
      <c r="D14" s="268">
        <f t="shared" si="0"/>
        <v>0</v>
      </c>
      <c r="E14" s="44"/>
      <c r="F14" s="92"/>
    </row>
    <row r="15" spans="2:6" ht="22.8" customHeight="1" x14ac:dyDescent="0.3">
      <c r="B15" s="23">
        <v>12</v>
      </c>
      <c r="C15" s="272" t="s">
        <v>1779</v>
      </c>
      <c r="D15" s="268">
        <f t="shared" si="0"/>
        <v>0</v>
      </c>
      <c r="E15" s="44"/>
      <c r="F15" s="92"/>
    </row>
    <row r="16" spans="2:6" ht="22.8" customHeight="1" x14ac:dyDescent="0.3">
      <c r="B16" s="23">
        <v>13</v>
      </c>
      <c r="C16" s="310" t="s">
        <v>1780</v>
      </c>
      <c r="D16" s="285">
        <f t="shared" si="0"/>
        <v>0</v>
      </c>
      <c r="E16" s="166"/>
      <c r="F16" s="167"/>
    </row>
    <row r="17" spans="2:6" ht="22.8" customHeight="1" x14ac:dyDescent="0.3">
      <c r="B17" s="23">
        <v>14</v>
      </c>
      <c r="C17" s="259" t="s">
        <v>1791</v>
      </c>
      <c r="D17" s="260">
        <f>+E17+F17</f>
        <v>0</v>
      </c>
      <c r="E17" s="103">
        <f>SUM(E18:E20)</f>
        <v>0</v>
      </c>
      <c r="F17" s="104">
        <f>SUM(F18:F20)</f>
        <v>0</v>
      </c>
    </row>
    <row r="18" spans="2:6" ht="22.8" customHeight="1" x14ac:dyDescent="0.3">
      <c r="B18" s="23">
        <v>15</v>
      </c>
      <c r="C18" s="272" t="s">
        <v>1778</v>
      </c>
      <c r="D18" s="268">
        <f t="shared" ref="D18:D20" si="1">+E18+F18</f>
        <v>0</v>
      </c>
      <c r="E18" s="44"/>
      <c r="F18" s="92"/>
    </row>
    <row r="19" spans="2:6" ht="22.8" customHeight="1" x14ac:dyDescent="0.3">
      <c r="B19" s="23">
        <v>16</v>
      </c>
      <c r="C19" s="272" t="s">
        <v>1779</v>
      </c>
      <c r="D19" s="268">
        <f t="shared" si="1"/>
        <v>0</v>
      </c>
      <c r="E19" s="44"/>
      <c r="F19" s="92"/>
    </row>
    <row r="20" spans="2:6" ht="22.8" customHeight="1" x14ac:dyDescent="0.3">
      <c r="B20" s="23">
        <v>17</v>
      </c>
      <c r="C20" s="311" t="s">
        <v>1780</v>
      </c>
      <c r="D20" s="285">
        <f t="shared" si="1"/>
        <v>0</v>
      </c>
      <c r="E20" s="166"/>
      <c r="F20" s="167"/>
    </row>
    <row r="21" spans="2:6" ht="22.8" customHeight="1" x14ac:dyDescent="0.3">
      <c r="B21" s="23">
        <v>18</v>
      </c>
      <c r="C21" s="244" t="s">
        <v>1589</v>
      </c>
      <c r="D21" s="255">
        <f t="shared" si="0"/>
        <v>0</v>
      </c>
      <c r="E21" s="130"/>
      <c r="F21" s="131"/>
    </row>
    <row r="22" spans="2:6" ht="22.8" customHeight="1" x14ac:dyDescent="0.3">
      <c r="B22" s="23">
        <v>19</v>
      </c>
      <c r="C22" s="244" t="s">
        <v>1886</v>
      </c>
      <c r="D22" s="255">
        <f t="shared" si="0"/>
        <v>0</v>
      </c>
      <c r="E22" s="130"/>
      <c r="F22" s="131"/>
    </row>
    <row r="23" spans="2:6" ht="22.8" customHeight="1" x14ac:dyDescent="0.3">
      <c r="B23" s="23">
        <v>20</v>
      </c>
      <c r="C23" s="312" t="s">
        <v>1781</v>
      </c>
      <c r="D23" s="255">
        <f t="shared" si="0"/>
        <v>0</v>
      </c>
      <c r="E23" s="313"/>
      <c r="F23" s="314"/>
    </row>
    <row r="24" spans="2:6" ht="22.8" customHeight="1" thickBot="1" x14ac:dyDescent="0.35">
      <c r="B24" s="23">
        <v>21</v>
      </c>
      <c r="C24" s="315" t="s">
        <v>2780</v>
      </c>
      <c r="D24" s="292">
        <f t="shared" si="0"/>
        <v>0</v>
      </c>
      <c r="E24" s="293"/>
      <c r="F24" s="294"/>
    </row>
    <row r="25" spans="2:6" ht="16.5" customHeight="1" thickTop="1" x14ac:dyDescent="0.3">
      <c r="C25" s="298" t="s">
        <v>1787</v>
      </c>
      <c r="D25" s="77"/>
      <c r="E25" s="69" t="str">
        <f>IF(E6='CUADRO 1'!E6,"","XX")</f>
        <v/>
      </c>
      <c r="F25" s="69" t="str">
        <f>IF(F6='CUADRO 1'!F6,"","XX")</f>
        <v/>
      </c>
    </row>
    <row r="26" spans="2:6" ht="16.5" customHeight="1" x14ac:dyDescent="0.3">
      <c r="C26" s="301" t="s">
        <v>1887</v>
      </c>
      <c r="D26" s="420" t="str">
        <f>IF(OR(E25="XX",F25="XX"),"XX = ¡VERIFICAR!.  El total de hombres o mujeres de este Cuadro, es diferente a lo reportado en el Cuadro 1 (Educación Preescolar).","")</f>
        <v/>
      </c>
      <c r="E26" s="420"/>
      <c r="F26" s="420"/>
    </row>
    <row r="27" spans="2:6" ht="16.5" customHeight="1" x14ac:dyDescent="0.3">
      <c r="D27" s="420"/>
      <c r="E27" s="420"/>
      <c r="F27" s="420"/>
    </row>
    <row r="28" spans="2:6" ht="16.5" customHeight="1" x14ac:dyDescent="0.3">
      <c r="C28" s="316"/>
      <c r="D28" s="420"/>
      <c r="E28" s="420"/>
      <c r="F28" s="420"/>
    </row>
    <row r="29" spans="2:6" ht="16.5" customHeight="1" x14ac:dyDescent="0.3">
      <c r="C29" s="301"/>
      <c r="D29" s="420"/>
      <c r="E29" s="420"/>
      <c r="F29" s="420"/>
    </row>
    <row r="30" spans="2:6" ht="16.5" customHeight="1" x14ac:dyDescent="0.3">
      <c r="C30" s="316"/>
      <c r="D30" s="420"/>
      <c r="E30" s="420"/>
      <c r="F30" s="420"/>
    </row>
    <row r="31" spans="2:6" ht="16.5" customHeight="1" x14ac:dyDescent="0.3">
      <c r="C31" s="72" t="s">
        <v>153</v>
      </c>
      <c r="D31" s="317"/>
      <c r="E31" s="317"/>
      <c r="F31" s="317"/>
    </row>
    <row r="32" spans="2:6" ht="15" customHeight="1" x14ac:dyDescent="0.3">
      <c r="B32" s="23">
        <v>22</v>
      </c>
      <c r="C32" s="401"/>
      <c r="D32" s="402"/>
      <c r="E32" s="402"/>
      <c r="F32" s="403"/>
    </row>
    <row r="33" spans="3:6" ht="15" customHeight="1" x14ac:dyDescent="0.3">
      <c r="C33" s="404"/>
      <c r="D33" s="405"/>
      <c r="E33" s="405"/>
      <c r="F33" s="406"/>
    </row>
    <row r="34" spans="3:6" ht="15" customHeight="1" x14ac:dyDescent="0.3">
      <c r="C34" s="404"/>
      <c r="D34" s="405"/>
      <c r="E34" s="405"/>
      <c r="F34" s="406"/>
    </row>
    <row r="35" spans="3:6" ht="15" customHeight="1" x14ac:dyDescent="0.3">
      <c r="C35" s="407"/>
      <c r="D35" s="408"/>
      <c r="E35" s="408"/>
      <c r="F35" s="409"/>
    </row>
    <row r="36" spans="3:6" ht="8.25" customHeight="1" x14ac:dyDescent="0.3"/>
  </sheetData>
  <sheetProtection algorithmName="SHA-512" hashValue="v5IDuYIf9CkkPWIqyg8jaXLwI+fS0ywxcX51Br4uI+vm1i1LfVEKghFDpPQWQcBbtUd/RchnUdqzF1CnhQOzgQ==" saltValue="zXMpUPbLYgdObyPYAUn3mg==" spinCount="100000" sheet="1" objects="1" scenarios="1"/>
  <mergeCells count="5">
    <mergeCell ref="C2:F3"/>
    <mergeCell ref="D26:F30"/>
    <mergeCell ref="D4:F4"/>
    <mergeCell ref="C32:F35"/>
    <mergeCell ref="C4:C5"/>
  </mergeCells>
  <conditionalFormatting sqref="D7:D24">
    <cfRule type="cellIs" dxfId="27" priority="23" operator="equal">
      <formula>0</formula>
    </cfRule>
  </conditionalFormatting>
  <conditionalFormatting sqref="D6:F6">
    <cfRule type="cellIs" dxfId="26" priority="51" operator="equal">
      <formula>0</formula>
    </cfRule>
  </conditionalFormatting>
  <conditionalFormatting sqref="D13:F13">
    <cfRule type="cellIs" dxfId="25" priority="21" operator="equal">
      <formula>0</formula>
    </cfRule>
  </conditionalFormatting>
  <conditionalFormatting sqref="D17:F17">
    <cfRule type="cellIs" dxfId="24" priority="48" operator="equal">
      <formula>0</formula>
    </cfRule>
  </conditionalFormatting>
  <conditionalFormatting sqref="D26:F30">
    <cfRule type="notContainsBlanks" dxfId="23" priority="46">
      <formula>LEN(TRIM(D26))&gt;0</formula>
    </cfRule>
  </conditionalFormatting>
  <conditionalFormatting sqref="D31:F31">
    <cfRule type="notContainsBlanks" dxfId="22" priority="47">
      <formula>LEN(TRIM(D31))&gt;0</formula>
    </cfRule>
  </conditionalFormatting>
  <dataValidations count="1">
    <dataValidation type="whole" operator="greaterThanOrEqual" allowBlank="1" showInputMessage="1" showErrorMessage="1" sqref="D6:F24" xr:uid="{00000000-0002-0000-0400-000000000000}">
      <formula1>0</formula1>
    </dataValidation>
  </dataValidations>
  <printOptions horizontalCentered="1" verticalCentered="1"/>
  <pageMargins left="0.15748031496062992" right="0.15748031496062992" top="0.15748031496062992" bottom="0.51181102362204722" header="0.31496062992125984" footer="0.19685039370078741"/>
  <pageSetup scale="78" orientation="landscape" r:id="rId1"/>
  <headerFooter scaleWithDoc="0">
    <oddFooter>&amp;R&amp;"Goudy,Negrita Cursiva"Servicio de 0 a 6 años y Aula Integrada&amp;"Goudy,Cursiva",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>
    <pageSetUpPr fitToPage="1"/>
  </sheetPr>
  <dimension ref="B1:R32"/>
  <sheetViews>
    <sheetView showGridLines="0" zoomScale="90" zoomScaleNormal="90" zoomScaleSheetLayoutView="90" workbookViewId="0">
      <selection activeCell="A2" sqref="A2"/>
    </sheetView>
  </sheetViews>
  <sheetFormatPr baseColWidth="10" defaultColWidth="11.44140625" defaultRowHeight="13.8" x14ac:dyDescent="0.3"/>
  <cols>
    <col min="1" max="1" width="3.109375" style="23" customWidth="1"/>
    <col min="2" max="2" width="3.6640625" style="23" hidden="1" customWidth="1"/>
    <col min="3" max="3" width="75.33203125" style="23" customWidth="1"/>
    <col min="4" max="15" width="7" style="23" customWidth="1"/>
    <col min="16" max="18" width="8.33203125" style="23" customWidth="1"/>
    <col min="19" max="16384" width="11.44140625" style="23"/>
  </cols>
  <sheetData>
    <row r="1" spans="2:18" ht="17.399999999999999" x14ac:dyDescent="0.3">
      <c r="C1" s="120" t="s">
        <v>660</v>
      </c>
      <c r="H1" s="231"/>
      <c r="I1" s="231"/>
      <c r="M1" s="22"/>
      <c r="N1" s="22"/>
      <c r="O1" s="22"/>
      <c r="P1" s="22"/>
      <c r="Q1" s="22"/>
      <c r="R1" s="22"/>
    </row>
    <row r="2" spans="2:18" ht="18" thickBot="1" x14ac:dyDescent="0.35">
      <c r="C2" s="120" t="s">
        <v>1790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2:18" ht="59.25" customHeight="1" thickTop="1" x14ac:dyDescent="0.3">
      <c r="B3" s="23">
        <v>1</v>
      </c>
      <c r="C3" s="426" t="s">
        <v>1786</v>
      </c>
      <c r="D3" s="424" t="s">
        <v>0</v>
      </c>
      <c r="E3" s="422"/>
      <c r="F3" s="422"/>
      <c r="G3" s="421" t="s">
        <v>1783</v>
      </c>
      <c r="H3" s="422"/>
      <c r="I3" s="422"/>
      <c r="J3" s="421" t="s">
        <v>1792</v>
      </c>
      <c r="K3" s="422"/>
      <c r="L3" s="425"/>
      <c r="M3" s="421" t="s">
        <v>1793</v>
      </c>
      <c r="N3" s="422"/>
      <c r="O3" s="423"/>
      <c r="P3" s="422" t="s">
        <v>2775</v>
      </c>
      <c r="Q3" s="422"/>
      <c r="R3" s="422"/>
    </row>
    <row r="4" spans="2:18" ht="28.5" customHeight="1" thickBot="1" x14ac:dyDescent="0.3">
      <c r="B4" s="23">
        <v>2</v>
      </c>
      <c r="C4" s="427"/>
      <c r="D4" s="232" t="s">
        <v>0</v>
      </c>
      <c r="E4" s="233" t="s">
        <v>18</v>
      </c>
      <c r="F4" s="234" t="s">
        <v>17</v>
      </c>
      <c r="G4" s="235" t="s">
        <v>0</v>
      </c>
      <c r="H4" s="233" t="s">
        <v>18</v>
      </c>
      <c r="I4" s="234" t="s">
        <v>17</v>
      </c>
      <c r="J4" s="235" t="s">
        <v>0</v>
      </c>
      <c r="K4" s="233" t="s">
        <v>18</v>
      </c>
      <c r="L4" s="236" t="s">
        <v>17</v>
      </c>
      <c r="M4" s="235" t="s">
        <v>0</v>
      </c>
      <c r="N4" s="233" t="s">
        <v>18</v>
      </c>
      <c r="O4" s="237" t="s">
        <v>17</v>
      </c>
      <c r="P4" s="238" t="s">
        <v>0</v>
      </c>
      <c r="Q4" s="239" t="s">
        <v>18</v>
      </c>
      <c r="R4" s="238" t="s">
        <v>17</v>
      </c>
    </row>
    <row r="5" spans="2:18" ht="26.25" customHeight="1" thickTop="1" thickBot="1" x14ac:dyDescent="0.35">
      <c r="B5" s="23">
        <v>3</v>
      </c>
      <c r="C5" s="240" t="s">
        <v>667</v>
      </c>
      <c r="D5" s="30">
        <f>+E5+F5</f>
        <v>0</v>
      </c>
      <c r="E5" s="31">
        <f>+E6+E7+E8+E9+E10+E11+E12+E16+E20+E21+E23+E22</f>
        <v>0</v>
      </c>
      <c r="F5" s="126">
        <f>+F6+F7+F8+F9+F10+F11+F12+F16+F20+F21+F23+F22</f>
        <v>0</v>
      </c>
      <c r="G5" s="241">
        <f>+H5+I5</f>
        <v>0</v>
      </c>
      <c r="H5" s="31">
        <f>+H6+H7+H8+H9+H10+H11+H12+H16+H20+H21+H23+H22</f>
        <v>0</v>
      </c>
      <c r="I5" s="126">
        <f>+I6+I7+I8+I9+I10+I11+I12+I16+I20+I21+I23+I22</f>
        <v>0</v>
      </c>
      <c r="J5" s="241">
        <f>+K5+L5</f>
        <v>0</v>
      </c>
      <c r="K5" s="31">
        <f>+K6+K7+K8+K9+K10+K11+K12+K16+K20+K21+K23+K22</f>
        <v>0</v>
      </c>
      <c r="L5" s="242">
        <f>+L6+L7+L8+L9+L10+L11+L12+L16+L20+L21+L23+L22</f>
        <v>0</v>
      </c>
      <c r="M5" s="241">
        <f>+N5+O5</f>
        <v>0</v>
      </c>
      <c r="N5" s="31">
        <f>+N6+N7+N8+N9+N10+N11+N12+N16+N20+N21+N23+N22</f>
        <v>0</v>
      </c>
      <c r="O5" s="243">
        <f>+O6+O7+O8+O9+O10+O11+O12+O16+O20+O21+O23+O22</f>
        <v>0</v>
      </c>
      <c r="P5" s="126">
        <f>+Q5+R5</f>
        <v>0</v>
      </c>
      <c r="Q5" s="31">
        <f>+Q6+Q7+Q8+Q9+Q10+Q11+Q12+Q16+Q20+Q21+Q23+Q22</f>
        <v>0</v>
      </c>
      <c r="R5" s="126">
        <f>+R6+R7+R8+R9+R10+R11+R12+R16+R20+R21+R23+R22</f>
        <v>0</v>
      </c>
    </row>
    <row r="6" spans="2:18" ht="22.8" customHeight="1" x14ac:dyDescent="0.3">
      <c r="B6" s="23">
        <v>4</v>
      </c>
      <c r="C6" s="244" t="s">
        <v>1585</v>
      </c>
      <c r="D6" s="245">
        <f>+E6+F6</f>
        <v>0</v>
      </c>
      <c r="E6" s="246">
        <f>+H6+K6+N6</f>
        <v>0</v>
      </c>
      <c r="F6" s="247">
        <f>+I6+L6+O6</f>
        <v>0</v>
      </c>
      <c r="G6" s="248">
        <f>+H6+I6</f>
        <v>0</v>
      </c>
      <c r="H6" s="249"/>
      <c r="I6" s="250"/>
      <c r="J6" s="248">
        <f>+K6+L6</f>
        <v>0</v>
      </c>
      <c r="K6" s="249"/>
      <c r="L6" s="251"/>
      <c r="M6" s="248">
        <f>+N6+O6</f>
        <v>0</v>
      </c>
      <c r="N6" s="249"/>
      <c r="O6" s="252"/>
      <c r="P6" s="111">
        <f>+Q6+R6</f>
        <v>0</v>
      </c>
      <c r="Q6" s="249"/>
      <c r="R6" s="253"/>
    </row>
    <row r="7" spans="2:18" ht="22.8" customHeight="1" x14ac:dyDescent="0.3">
      <c r="B7" s="23">
        <v>5</v>
      </c>
      <c r="C7" s="244" t="s">
        <v>91</v>
      </c>
      <c r="D7" s="129">
        <f t="shared" ref="D7:D23" si="0">+E7+F7</f>
        <v>0</v>
      </c>
      <c r="E7" s="254">
        <f t="shared" ref="E7:F11" si="1">+H7+K7+N7</f>
        <v>0</v>
      </c>
      <c r="F7" s="175">
        <f t="shared" si="1"/>
        <v>0</v>
      </c>
      <c r="G7" s="255">
        <f t="shared" ref="G7:G23" si="2">+H7+I7</f>
        <v>0</v>
      </c>
      <c r="H7" s="130"/>
      <c r="I7" s="131"/>
      <c r="J7" s="255">
        <f t="shared" ref="J7:J23" si="3">+K7+L7</f>
        <v>0</v>
      </c>
      <c r="K7" s="130"/>
      <c r="L7" s="256"/>
      <c r="M7" s="255">
        <f t="shared" ref="M7:M23" si="4">+N7+O7</f>
        <v>0</v>
      </c>
      <c r="N7" s="130"/>
      <c r="O7" s="174"/>
      <c r="P7" s="175">
        <f t="shared" ref="P7:P23" si="5">+Q7+R7</f>
        <v>0</v>
      </c>
      <c r="Q7" s="130"/>
      <c r="R7" s="257"/>
    </row>
    <row r="8" spans="2:18" ht="22.8" customHeight="1" x14ac:dyDescent="0.3">
      <c r="B8" s="23">
        <v>6</v>
      </c>
      <c r="C8" s="244" t="s">
        <v>1586</v>
      </c>
      <c r="D8" s="129">
        <f t="shared" si="0"/>
        <v>0</v>
      </c>
      <c r="E8" s="254">
        <f t="shared" si="1"/>
        <v>0</v>
      </c>
      <c r="F8" s="175">
        <f t="shared" si="1"/>
        <v>0</v>
      </c>
      <c r="G8" s="255">
        <f t="shared" si="2"/>
        <v>0</v>
      </c>
      <c r="H8" s="130"/>
      <c r="I8" s="131"/>
      <c r="J8" s="255">
        <f t="shared" si="3"/>
        <v>0</v>
      </c>
      <c r="K8" s="130"/>
      <c r="L8" s="256"/>
      <c r="M8" s="255">
        <f t="shared" si="4"/>
        <v>0</v>
      </c>
      <c r="N8" s="130"/>
      <c r="O8" s="174"/>
      <c r="P8" s="175">
        <f t="shared" si="5"/>
        <v>0</v>
      </c>
      <c r="Q8" s="130"/>
      <c r="R8" s="257"/>
    </row>
    <row r="9" spans="2:18" ht="22.8" customHeight="1" x14ac:dyDescent="0.3">
      <c r="B9" s="23">
        <v>7</v>
      </c>
      <c r="C9" s="244" t="s">
        <v>1587</v>
      </c>
      <c r="D9" s="129">
        <f t="shared" si="0"/>
        <v>0</v>
      </c>
      <c r="E9" s="254">
        <f t="shared" si="1"/>
        <v>0</v>
      </c>
      <c r="F9" s="175">
        <f t="shared" si="1"/>
        <v>0</v>
      </c>
      <c r="G9" s="255">
        <f t="shared" si="2"/>
        <v>0</v>
      </c>
      <c r="H9" s="130"/>
      <c r="I9" s="131"/>
      <c r="J9" s="255">
        <f t="shared" si="3"/>
        <v>0</v>
      </c>
      <c r="K9" s="130"/>
      <c r="L9" s="256"/>
      <c r="M9" s="255">
        <f t="shared" si="4"/>
        <v>0</v>
      </c>
      <c r="N9" s="130"/>
      <c r="O9" s="174"/>
      <c r="P9" s="175">
        <f t="shared" si="5"/>
        <v>0</v>
      </c>
      <c r="Q9" s="130"/>
      <c r="R9" s="257"/>
    </row>
    <row r="10" spans="2:18" ht="22.8" customHeight="1" x14ac:dyDescent="0.3">
      <c r="B10" s="23">
        <v>8</v>
      </c>
      <c r="C10" s="244" t="s">
        <v>2776</v>
      </c>
      <c r="D10" s="129">
        <f t="shared" si="0"/>
        <v>0</v>
      </c>
      <c r="E10" s="254">
        <f t="shared" si="1"/>
        <v>0</v>
      </c>
      <c r="F10" s="175">
        <f t="shared" si="1"/>
        <v>0</v>
      </c>
      <c r="G10" s="255">
        <f t="shared" si="2"/>
        <v>0</v>
      </c>
      <c r="H10" s="130"/>
      <c r="I10" s="131"/>
      <c r="J10" s="255">
        <f t="shared" si="3"/>
        <v>0</v>
      </c>
      <c r="K10" s="130"/>
      <c r="L10" s="256"/>
      <c r="M10" s="255">
        <f t="shared" si="4"/>
        <v>0</v>
      </c>
      <c r="N10" s="130"/>
      <c r="O10" s="174"/>
      <c r="P10" s="175">
        <f t="shared" si="5"/>
        <v>0</v>
      </c>
      <c r="Q10" s="130"/>
      <c r="R10" s="257"/>
    </row>
    <row r="11" spans="2:18" ht="22.8" customHeight="1" x14ac:dyDescent="0.3">
      <c r="B11" s="23">
        <v>9</v>
      </c>
      <c r="C11" s="244" t="s">
        <v>1777</v>
      </c>
      <c r="D11" s="129">
        <f t="shared" si="0"/>
        <v>0</v>
      </c>
      <c r="E11" s="254">
        <f t="shared" si="1"/>
        <v>0</v>
      </c>
      <c r="F11" s="175">
        <f t="shared" si="1"/>
        <v>0</v>
      </c>
      <c r="G11" s="255">
        <f t="shared" si="2"/>
        <v>0</v>
      </c>
      <c r="H11" s="130"/>
      <c r="I11" s="131"/>
      <c r="J11" s="255">
        <f t="shared" si="3"/>
        <v>0</v>
      </c>
      <c r="K11" s="130"/>
      <c r="L11" s="256"/>
      <c r="M11" s="255">
        <f t="shared" si="4"/>
        <v>0</v>
      </c>
      <c r="N11" s="130"/>
      <c r="O11" s="174"/>
      <c r="P11" s="175">
        <f t="shared" si="5"/>
        <v>0</v>
      </c>
      <c r="Q11" s="166"/>
      <c r="R11" s="258"/>
    </row>
    <row r="12" spans="2:18" ht="22.8" customHeight="1" x14ac:dyDescent="0.3">
      <c r="B12" s="23">
        <v>10</v>
      </c>
      <c r="C12" s="259" t="s">
        <v>1588</v>
      </c>
      <c r="D12" s="102">
        <f t="shared" si="0"/>
        <v>0</v>
      </c>
      <c r="E12" s="103">
        <f>SUM(E13:E15)</f>
        <v>0</v>
      </c>
      <c r="F12" s="104">
        <f>SUM(F13:F15)</f>
        <v>0</v>
      </c>
      <c r="G12" s="260">
        <f t="shared" si="2"/>
        <v>0</v>
      </c>
      <c r="H12" s="103">
        <f>SUM(H13:H15)</f>
        <v>0</v>
      </c>
      <c r="I12" s="104">
        <f>SUM(I13:I15)</f>
        <v>0</v>
      </c>
      <c r="J12" s="260">
        <f t="shared" si="3"/>
        <v>0</v>
      </c>
      <c r="K12" s="103">
        <f>SUM(K13:K15)</f>
        <v>0</v>
      </c>
      <c r="L12" s="261">
        <f>SUM(L13:L15)</f>
        <v>0</v>
      </c>
      <c r="M12" s="260">
        <f t="shared" si="4"/>
        <v>0</v>
      </c>
      <c r="N12" s="103">
        <f>SUM(N13:N15)</f>
        <v>0</v>
      </c>
      <c r="O12" s="262">
        <f>SUM(O13:O15)</f>
        <v>0</v>
      </c>
      <c r="P12" s="104">
        <f>+Q12+R12</f>
        <v>0</v>
      </c>
      <c r="Q12" s="263">
        <f>SUM(Q13:Q15)</f>
        <v>0</v>
      </c>
      <c r="R12" s="264">
        <f>SUM(R13:R15)</f>
        <v>0</v>
      </c>
    </row>
    <row r="13" spans="2:18" ht="22.8" customHeight="1" x14ac:dyDescent="0.3">
      <c r="B13" s="23">
        <v>11</v>
      </c>
      <c r="C13" s="265" t="s">
        <v>1778</v>
      </c>
      <c r="D13" s="43">
        <f t="shared" si="0"/>
        <v>0</v>
      </c>
      <c r="E13" s="266">
        <f t="shared" ref="E13:F15" si="6">+H13+K13+N13</f>
        <v>0</v>
      </c>
      <c r="F13" s="267">
        <f t="shared" si="6"/>
        <v>0</v>
      </c>
      <c r="G13" s="268">
        <f t="shared" si="2"/>
        <v>0</v>
      </c>
      <c r="H13" s="44"/>
      <c r="I13" s="92"/>
      <c r="J13" s="268">
        <f t="shared" si="3"/>
        <v>0</v>
      </c>
      <c r="K13" s="44"/>
      <c r="L13" s="269"/>
      <c r="M13" s="268">
        <f t="shared" si="4"/>
        <v>0</v>
      </c>
      <c r="N13" s="44"/>
      <c r="O13" s="270"/>
      <c r="P13" s="267">
        <f t="shared" ref="P13:P15" si="7">+Q13+R13</f>
        <v>0</v>
      </c>
      <c r="Q13" s="44"/>
      <c r="R13" s="271"/>
    </row>
    <row r="14" spans="2:18" ht="22.8" customHeight="1" x14ac:dyDescent="0.3">
      <c r="B14" s="23">
        <v>12</v>
      </c>
      <c r="C14" s="272" t="s">
        <v>1779</v>
      </c>
      <c r="D14" s="43">
        <f t="shared" si="0"/>
        <v>0</v>
      </c>
      <c r="E14" s="266">
        <f t="shared" si="6"/>
        <v>0</v>
      </c>
      <c r="F14" s="267">
        <f t="shared" si="6"/>
        <v>0</v>
      </c>
      <c r="G14" s="268">
        <f t="shared" si="2"/>
        <v>0</v>
      </c>
      <c r="H14" s="44"/>
      <c r="I14" s="92"/>
      <c r="J14" s="268">
        <f t="shared" si="3"/>
        <v>0</v>
      </c>
      <c r="K14" s="44"/>
      <c r="L14" s="269"/>
      <c r="M14" s="268">
        <f t="shared" si="4"/>
        <v>0</v>
      </c>
      <c r="N14" s="44"/>
      <c r="O14" s="270"/>
      <c r="P14" s="267">
        <f t="shared" si="7"/>
        <v>0</v>
      </c>
      <c r="Q14" s="44"/>
      <c r="R14" s="271"/>
    </row>
    <row r="15" spans="2:18" ht="22.8" customHeight="1" x14ac:dyDescent="0.3">
      <c r="B15" s="23">
        <v>13</v>
      </c>
      <c r="C15" s="273" t="s">
        <v>1780</v>
      </c>
      <c r="D15" s="274">
        <f t="shared" si="0"/>
        <v>0</v>
      </c>
      <c r="E15" s="275">
        <f t="shared" si="6"/>
        <v>0</v>
      </c>
      <c r="F15" s="276">
        <f t="shared" si="6"/>
        <v>0</v>
      </c>
      <c r="G15" s="277">
        <f t="shared" si="2"/>
        <v>0</v>
      </c>
      <c r="H15" s="278"/>
      <c r="I15" s="279"/>
      <c r="J15" s="277">
        <f t="shared" si="3"/>
        <v>0</v>
      </c>
      <c r="K15" s="278"/>
      <c r="L15" s="280"/>
      <c r="M15" s="277">
        <f t="shared" si="4"/>
        <v>0</v>
      </c>
      <c r="N15" s="278"/>
      <c r="O15" s="281"/>
      <c r="P15" s="111">
        <f t="shared" si="7"/>
        <v>0</v>
      </c>
      <c r="Q15" s="166"/>
      <c r="R15" s="258"/>
    </row>
    <row r="16" spans="2:18" ht="22.8" customHeight="1" x14ac:dyDescent="0.3">
      <c r="B16" s="23">
        <v>14</v>
      </c>
      <c r="C16" s="259" t="s">
        <v>1791</v>
      </c>
      <c r="D16" s="59">
        <f t="shared" si="0"/>
        <v>0</v>
      </c>
      <c r="E16" s="37">
        <f>SUM(E17:E19)</f>
        <v>0</v>
      </c>
      <c r="F16" s="90">
        <f>SUM(F17:F19)</f>
        <v>0</v>
      </c>
      <c r="G16" s="282">
        <f t="shared" si="2"/>
        <v>0</v>
      </c>
      <c r="H16" s="37">
        <f>SUM(H17:H19)</f>
        <v>0</v>
      </c>
      <c r="I16" s="90">
        <f>SUM(I17:I19)</f>
        <v>0</v>
      </c>
      <c r="J16" s="282">
        <f t="shared" si="3"/>
        <v>0</v>
      </c>
      <c r="K16" s="37">
        <f>SUM(K17:K19)</f>
        <v>0</v>
      </c>
      <c r="L16" s="283">
        <f>SUM(L17:L19)</f>
        <v>0</v>
      </c>
      <c r="M16" s="282">
        <f t="shared" si="4"/>
        <v>0</v>
      </c>
      <c r="N16" s="37">
        <f>SUM(N17:N19)</f>
        <v>0</v>
      </c>
      <c r="O16" s="284">
        <f>SUM(O17:O19)</f>
        <v>0</v>
      </c>
      <c r="P16" s="104">
        <f>+Q16+R16</f>
        <v>0</v>
      </c>
      <c r="Q16" s="263">
        <f>SUM(Q17:Q19)</f>
        <v>0</v>
      </c>
      <c r="R16" s="264">
        <f>SUM(R17:R19)</f>
        <v>0</v>
      </c>
    </row>
    <row r="17" spans="2:18" ht="22.8" customHeight="1" x14ac:dyDescent="0.3">
      <c r="B17" s="23">
        <v>15</v>
      </c>
      <c r="C17" s="265" t="s">
        <v>1778</v>
      </c>
      <c r="D17" s="43">
        <f t="shared" si="0"/>
        <v>0</v>
      </c>
      <c r="E17" s="266">
        <f t="shared" ref="E17:F23" si="8">+H17+K17+N17</f>
        <v>0</v>
      </c>
      <c r="F17" s="267">
        <f t="shared" si="8"/>
        <v>0</v>
      </c>
      <c r="G17" s="268">
        <f t="shared" si="2"/>
        <v>0</v>
      </c>
      <c r="H17" s="44"/>
      <c r="I17" s="92"/>
      <c r="J17" s="268">
        <f t="shared" si="3"/>
        <v>0</v>
      </c>
      <c r="K17" s="44"/>
      <c r="L17" s="269"/>
      <c r="M17" s="268">
        <f t="shared" si="4"/>
        <v>0</v>
      </c>
      <c r="N17" s="44"/>
      <c r="O17" s="270"/>
      <c r="P17" s="267">
        <f t="shared" si="5"/>
        <v>0</v>
      </c>
      <c r="Q17" s="44"/>
      <c r="R17" s="271"/>
    </row>
    <row r="18" spans="2:18" ht="22.8" customHeight="1" x14ac:dyDescent="0.3">
      <c r="B18" s="23">
        <v>16</v>
      </c>
      <c r="C18" s="272" t="s">
        <v>1779</v>
      </c>
      <c r="D18" s="43">
        <f t="shared" si="0"/>
        <v>0</v>
      </c>
      <c r="E18" s="266">
        <f t="shared" si="8"/>
        <v>0</v>
      </c>
      <c r="F18" s="267">
        <f t="shared" si="8"/>
        <v>0</v>
      </c>
      <c r="G18" s="268">
        <f t="shared" si="2"/>
        <v>0</v>
      </c>
      <c r="H18" s="44"/>
      <c r="I18" s="92"/>
      <c r="J18" s="268">
        <f t="shared" si="3"/>
        <v>0</v>
      </c>
      <c r="K18" s="44"/>
      <c r="L18" s="269"/>
      <c r="M18" s="268">
        <f t="shared" si="4"/>
        <v>0</v>
      </c>
      <c r="N18" s="44"/>
      <c r="O18" s="270"/>
      <c r="P18" s="267">
        <f t="shared" si="5"/>
        <v>0</v>
      </c>
      <c r="Q18" s="44"/>
      <c r="R18" s="271"/>
    </row>
    <row r="19" spans="2:18" ht="22.8" customHeight="1" x14ac:dyDescent="0.3">
      <c r="B19" s="23">
        <v>17</v>
      </c>
      <c r="C19" s="273" t="s">
        <v>1780</v>
      </c>
      <c r="D19" s="109">
        <f t="shared" si="0"/>
        <v>0</v>
      </c>
      <c r="E19" s="110">
        <f t="shared" si="8"/>
        <v>0</v>
      </c>
      <c r="F19" s="111">
        <f t="shared" si="8"/>
        <v>0</v>
      </c>
      <c r="G19" s="285">
        <f t="shared" si="2"/>
        <v>0</v>
      </c>
      <c r="H19" s="166"/>
      <c r="I19" s="167"/>
      <c r="J19" s="285">
        <f t="shared" si="3"/>
        <v>0</v>
      </c>
      <c r="K19" s="166"/>
      <c r="L19" s="286"/>
      <c r="M19" s="285">
        <f t="shared" si="4"/>
        <v>0</v>
      </c>
      <c r="N19" s="166"/>
      <c r="O19" s="169"/>
      <c r="P19" s="111">
        <f t="shared" si="5"/>
        <v>0</v>
      </c>
      <c r="Q19" s="166"/>
      <c r="R19" s="258"/>
    </row>
    <row r="20" spans="2:18" ht="22.8" customHeight="1" x14ac:dyDescent="0.3">
      <c r="B20" s="23">
        <v>18</v>
      </c>
      <c r="C20" s="244" t="s">
        <v>1589</v>
      </c>
      <c r="D20" s="129">
        <f t="shared" si="0"/>
        <v>0</v>
      </c>
      <c r="E20" s="254">
        <f t="shared" si="8"/>
        <v>0</v>
      </c>
      <c r="F20" s="175">
        <f t="shared" si="8"/>
        <v>0</v>
      </c>
      <c r="G20" s="255">
        <f t="shared" si="2"/>
        <v>0</v>
      </c>
      <c r="H20" s="130"/>
      <c r="I20" s="131"/>
      <c r="J20" s="255">
        <f t="shared" si="3"/>
        <v>0</v>
      </c>
      <c r="K20" s="130"/>
      <c r="L20" s="256"/>
      <c r="M20" s="255">
        <f t="shared" si="4"/>
        <v>0</v>
      </c>
      <c r="N20" s="130"/>
      <c r="O20" s="174"/>
      <c r="P20" s="175">
        <f t="shared" si="5"/>
        <v>0</v>
      </c>
      <c r="Q20" s="130"/>
      <c r="R20" s="257"/>
    </row>
    <row r="21" spans="2:18" ht="22.8" customHeight="1" x14ac:dyDescent="0.3">
      <c r="B21" s="23">
        <v>19</v>
      </c>
      <c r="C21" s="244" t="s">
        <v>1886</v>
      </c>
      <c r="D21" s="129">
        <f t="shared" ref="D21:D22" si="9">+E21+F21</f>
        <v>0</v>
      </c>
      <c r="E21" s="254">
        <f t="shared" ref="E21:E22" si="10">+H21+K21+N21</f>
        <v>0</v>
      </c>
      <c r="F21" s="175">
        <f t="shared" ref="F21:F22" si="11">+I21+L21+O21</f>
        <v>0</v>
      </c>
      <c r="G21" s="255">
        <f t="shared" si="2"/>
        <v>0</v>
      </c>
      <c r="H21" s="130"/>
      <c r="I21" s="131"/>
      <c r="J21" s="255">
        <f t="shared" si="3"/>
        <v>0</v>
      </c>
      <c r="K21" s="130"/>
      <c r="L21" s="256"/>
      <c r="M21" s="255">
        <f t="shared" si="4"/>
        <v>0</v>
      </c>
      <c r="N21" s="130"/>
      <c r="O21" s="174"/>
      <c r="P21" s="175">
        <f t="shared" si="5"/>
        <v>0</v>
      </c>
      <c r="Q21" s="130"/>
      <c r="R21" s="257"/>
    </row>
    <row r="22" spans="2:18" ht="22.8" customHeight="1" x14ac:dyDescent="0.3">
      <c r="B22" s="23">
        <v>20</v>
      </c>
      <c r="C22" s="287" t="s">
        <v>1781</v>
      </c>
      <c r="D22" s="129">
        <f t="shared" si="9"/>
        <v>0</v>
      </c>
      <c r="E22" s="254">
        <f t="shared" si="10"/>
        <v>0</v>
      </c>
      <c r="F22" s="175">
        <f t="shared" si="11"/>
        <v>0</v>
      </c>
      <c r="G22" s="255">
        <f t="shared" ref="G22" si="12">+H22+I22</f>
        <v>0</v>
      </c>
      <c r="H22" s="130"/>
      <c r="I22" s="131"/>
      <c r="J22" s="255">
        <f t="shared" ref="J22" si="13">+K22+L22</f>
        <v>0</v>
      </c>
      <c r="K22" s="130"/>
      <c r="L22" s="256"/>
      <c r="M22" s="255">
        <f t="shared" ref="M22" si="14">+N22+O22</f>
        <v>0</v>
      </c>
      <c r="N22" s="130"/>
      <c r="O22" s="174"/>
      <c r="P22" s="175">
        <f t="shared" ref="P22" si="15">+Q22+R22</f>
        <v>0</v>
      </c>
      <c r="Q22" s="130"/>
      <c r="R22" s="257"/>
    </row>
    <row r="23" spans="2:18" ht="22.8" customHeight="1" thickBot="1" x14ac:dyDescent="0.35">
      <c r="B23" s="23">
        <v>21</v>
      </c>
      <c r="C23" s="288" t="s">
        <v>2779</v>
      </c>
      <c r="D23" s="289">
        <f t="shared" si="0"/>
        <v>0</v>
      </c>
      <c r="E23" s="290">
        <f t="shared" si="8"/>
        <v>0</v>
      </c>
      <c r="F23" s="291">
        <f t="shared" si="8"/>
        <v>0</v>
      </c>
      <c r="G23" s="292">
        <f t="shared" si="2"/>
        <v>0</v>
      </c>
      <c r="H23" s="293"/>
      <c r="I23" s="294"/>
      <c r="J23" s="292">
        <f t="shared" si="3"/>
        <v>0</v>
      </c>
      <c r="K23" s="293"/>
      <c r="L23" s="295"/>
      <c r="M23" s="292">
        <f t="shared" si="4"/>
        <v>0</v>
      </c>
      <c r="N23" s="293"/>
      <c r="O23" s="296"/>
      <c r="P23" s="291">
        <f t="shared" si="5"/>
        <v>0</v>
      </c>
      <c r="Q23" s="293"/>
      <c r="R23" s="297"/>
    </row>
    <row r="24" spans="2:18" ht="16.5" customHeight="1" thickTop="1" x14ac:dyDescent="0.3">
      <c r="C24" s="298" t="s">
        <v>1787</v>
      </c>
      <c r="D24" s="77"/>
      <c r="E24" s="69" t="str">
        <f>IF(E5='CUADRO 1'!E13,"","XX")</f>
        <v/>
      </c>
      <c r="F24" s="69" t="str">
        <f>IF(F5='CUADRO 1'!F13,"","XX")</f>
        <v/>
      </c>
      <c r="G24" s="77"/>
      <c r="H24" s="299"/>
      <c r="I24" s="299"/>
      <c r="J24" s="77"/>
      <c r="K24" s="299"/>
      <c r="L24" s="299"/>
      <c r="M24" s="77"/>
      <c r="N24" s="299"/>
      <c r="O24" s="299"/>
      <c r="P24" s="300"/>
      <c r="Q24" s="299" t="str">
        <f>IF(OR(Q6&gt;E6,Q7&gt;E7,Q8&gt;E8,Q9&gt;E9,Q10&gt;E10,Q11&gt;E11,Q13&gt;E13,Q14&gt;E14,Q15&gt;E15,Q17&gt;E17,Q18&gt;E18,Q19&gt;E19,Q20&gt;E20,Q21&gt;E21,Q22&gt;E22,Q23&gt;E23),"XXX","")</f>
        <v/>
      </c>
      <c r="R24" s="299" t="str">
        <f>IF(OR(R6&gt;F6,R7&gt;F7,R8&gt;F8,R9&gt;F9,R10&gt;F10,R11&gt;F11,R13&gt;F13,R14&gt;F14,R15&gt;F15,R17&gt;F17,R18&gt;F18,R19&gt;F19,R20&gt;F20,R21&gt;F21,R22&gt;F22,R23&gt;F23),"XXX","")</f>
        <v/>
      </c>
    </row>
    <row r="25" spans="2:18" ht="16.5" customHeight="1" x14ac:dyDescent="0.3">
      <c r="C25" s="301" t="s">
        <v>1887</v>
      </c>
      <c r="F25" s="302"/>
      <c r="G25" s="420" t="str">
        <f>IF(OR(E24="XX",F24="XX"),"XX = ¡VERIFICAR!.  El total de hombres o mujeres de este cuadro, es mayor a lo reportado en el Cuadro 1 (Aula Integrada).","")</f>
        <v/>
      </c>
      <c r="H25" s="420"/>
      <c r="I25" s="420"/>
      <c r="J25" s="420"/>
      <c r="K25" s="420"/>
      <c r="L25" s="420"/>
      <c r="M25" s="420"/>
      <c r="N25" s="420"/>
      <c r="O25" s="420"/>
      <c r="P25" s="428" t="str">
        <f>IF(OR(Q24="XXX",R24="XXX"),"XXX = ¡VERIFICAR!.  En alguna Discapacidad se están indicando más estudiantes Alfabetizados que los reportados en el Total.","")</f>
        <v/>
      </c>
      <c r="Q25" s="428"/>
      <c r="R25" s="428"/>
    </row>
    <row r="26" spans="2:18" ht="16.5" customHeight="1" x14ac:dyDescent="0.3">
      <c r="D26" s="302"/>
      <c r="E26" s="302"/>
      <c r="F26" s="302"/>
      <c r="G26" s="420"/>
      <c r="H26" s="420"/>
      <c r="I26" s="420"/>
      <c r="J26" s="420"/>
      <c r="K26" s="420"/>
      <c r="L26" s="420"/>
      <c r="M26" s="420"/>
      <c r="N26" s="420"/>
      <c r="O26" s="420"/>
      <c r="P26" s="428"/>
      <c r="Q26" s="428"/>
      <c r="R26" s="428"/>
    </row>
    <row r="27" spans="2:18" ht="16.5" customHeight="1" x14ac:dyDescent="0.3">
      <c r="C27" s="72" t="s">
        <v>153</v>
      </c>
      <c r="D27" s="302"/>
      <c r="E27" s="302"/>
      <c r="F27" s="302"/>
      <c r="G27" s="420"/>
      <c r="H27" s="420"/>
      <c r="I27" s="420"/>
      <c r="J27" s="420"/>
      <c r="K27" s="420"/>
      <c r="L27" s="420"/>
      <c r="M27" s="420"/>
      <c r="N27" s="420"/>
      <c r="O27" s="420"/>
      <c r="P27" s="428"/>
      <c r="Q27" s="428"/>
      <c r="R27" s="428"/>
    </row>
    <row r="28" spans="2:18" ht="16.5" customHeight="1" x14ac:dyDescent="0.3">
      <c r="B28" s="23">
        <v>22</v>
      </c>
      <c r="C28" s="401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3"/>
      <c r="P28" s="428"/>
      <c r="Q28" s="428"/>
      <c r="R28" s="428"/>
    </row>
    <row r="29" spans="2:18" ht="16.5" customHeight="1" x14ac:dyDescent="0.3">
      <c r="C29" s="404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6"/>
      <c r="P29" s="428"/>
      <c r="Q29" s="428"/>
      <c r="R29" s="428"/>
    </row>
    <row r="30" spans="2:18" ht="16.5" customHeight="1" x14ac:dyDescent="0.3">
      <c r="C30" s="404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6"/>
      <c r="P30" s="428"/>
      <c r="Q30" s="428"/>
      <c r="R30" s="428"/>
    </row>
    <row r="31" spans="2:18" ht="16.5" customHeight="1" x14ac:dyDescent="0.3">
      <c r="C31" s="404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6"/>
      <c r="P31" s="428"/>
      <c r="Q31" s="428"/>
      <c r="R31" s="428"/>
    </row>
    <row r="32" spans="2:18" ht="16.5" customHeight="1" x14ac:dyDescent="0.3">
      <c r="C32" s="407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9"/>
      <c r="P32" s="428"/>
      <c r="Q32" s="428"/>
      <c r="R32" s="428"/>
    </row>
  </sheetData>
  <sheetProtection algorithmName="SHA-512" hashValue="TFCKOxjSfoZ/k6RTYms35aU6pxdTS30yS/19MNNrv/Cayw12HzsWb7Py+F1Eey/ihDPdIfSLVy7ca/LiZZrf6g==" saltValue="wdRK51cEo234ITQL49Bf8Q==" spinCount="100000" sheet="1" objects="1" scenarios="1"/>
  <mergeCells count="9">
    <mergeCell ref="M3:O3"/>
    <mergeCell ref="G25:O27"/>
    <mergeCell ref="C28:O32"/>
    <mergeCell ref="P3:R3"/>
    <mergeCell ref="D3:F3"/>
    <mergeCell ref="G3:I3"/>
    <mergeCell ref="J3:L3"/>
    <mergeCell ref="C3:C4"/>
    <mergeCell ref="P25:R32"/>
  </mergeCells>
  <conditionalFormatting sqref="D5:F23">
    <cfRule type="cellIs" dxfId="21" priority="34" operator="equal">
      <formula>0</formula>
    </cfRule>
  </conditionalFormatting>
  <conditionalFormatting sqref="G25:O27">
    <cfRule type="notContainsBlanks" dxfId="20" priority="32">
      <formula>LEN(TRIM(G25))&gt;0</formula>
    </cfRule>
  </conditionalFormatting>
  <conditionalFormatting sqref="G5:R5 G6:G11 J6:J11 M6:M11 P6:P11 G13:G15 J13:J15 M13:M15 P13:P15 G17:G23 J17:J23 M17:M23 P17:P23">
    <cfRule type="cellIs" dxfId="19" priority="33" operator="equal">
      <formula>0</formula>
    </cfRule>
  </conditionalFormatting>
  <conditionalFormatting sqref="G12:R12 G16:R16">
    <cfRule type="cellIs" dxfId="18" priority="16" operator="equal">
      <formula>0</formula>
    </cfRule>
  </conditionalFormatting>
  <conditionalFormatting sqref="P24">
    <cfRule type="notContainsBlanks" dxfId="17" priority="46">
      <formula>LEN(TRIM(P24))&gt;0</formula>
    </cfRule>
  </conditionalFormatting>
  <conditionalFormatting sqref="P25:R32">
    <cfRule type="notContainsBlanks" dxfId="16" priority="67">
      <formula>LEN(TRIM(P25))&gt;0</formula>
    </cfRule>
  </conditionalFormatting>
  <conditionalFormatting sqref="Q6:R11">
    <cfRule type="cellIs" dxfId="15" priority="10" operator="greaterThan">
      <formula>E6</formula>
    </cfRule>
  </conditionalFormatting>
  <conditionalFormatting sqref="Q13:R15">
    <cfRule type="cellIs" dxfId="14" priority="7" operator="greaterThan">
      <formula>E13</formula>
    </cfRule>
  </conditionalFormatting>
  <conditionalFormatting sqref="Q17:R23">
    <cfRule type="cellIs" dxfId="13" priority="1" operator="greaterThan">
      <formula>E17</formula>
    </cfRule>
  </conditionalFormatting>
  <dataValidations count="1">
    <dataValidation type="whole" operator="greaterThanOrEqual" allowBlank="1" showInputMessage="1" showErrorMessage="1" sqref="D5:R23" xr:uid="{00000000-0002-0000-0500-000000000000}">
      <formula1>0</formula1>
    </dataValidation>
  </dataValidations>
  <printOptions horizontalCentered="1" verticalCentered="1"/>
  <pageMargins left="0.15748031496062992" right="0.15748031496062992" top="0.15748031496062992" bottom="0.51181102362204722" header="0.31496062992125984" footer="0.19685039370078741"/>
  <pageSetup scale="76" orientation="landscape" r:id="rId1"/>
  <headerFooter scaleWithDoc="0">
    <oddFooter>&amp;R&amp;"Goudy,Negrita Cursiva"Servicio de 0 a 6 años y Aula Integrada&amp;"Goudy,Cursiva",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pageSetUpPr fitToPage="1"/>
  </sheetPr>
  <dimension ref="B1:I39"/>
  <sheetViews>
    <sheetView showGridLines="0" showRuler="0" zoomScale="90" zoomScaleNormal="90" workbookViewId="0">
      <selection activeCell="A2" sqref="A2"/>
    </sheetView>
  </sheetViews>
  <sheetFormatPr baseColWidth="10" defaultColWidth="11.44140625" defaultRowHeight="13.8" x14ac:dyDescent="0.3"/>
  <cols>
    <col min="1" max="1" width="11.44140625" style="23"/>
    <col min="2" max="2" width="3.88671875" style="23" hidden="1" customWidth="1"/>
    <col min="3" max="3" width="71.5546875" style="23" customWidth="1"/>
    <col min="4" max="4" width="8.33203125" style="23" customWidth="1"/>
    <col min="5" max="5" width="5.44140625" style="23" customWidth="1"/>
    <col min="6" max="6" width="5.44140625" style="205" customWidth="1"/>
    <col min="7" max="7" width="14.6640625" style="23" customWidth="1"/>
    <col min="8" max="9" width="14" style="23" customWidth="1"/>
    <col min="10" max="16384" width="11.44140625" style="23"/>
  </cols>
  <sheetData>
    <row r="1" spans="2:9" ht="18" customHeight="1" x14ac:dyDescent="0.3">
      <c r="C1" s="143" t="s">
        <v>1342</v>
      </c>
      <c r="F1" s="23"/>
      <c r="H1" s="203"/>
      <c r="I1" s="203"/>
    </row>
    <row r="2" spans="2:9" ht="17.399999999999999" x14ac:dyDescent="0.3">
      <c r="C2" s="120" t="s">
        <v>1580</v>
      </c>
      <c r="D2" s="204"/>
      <c r="E2" s="204"/>
      <c r="G2" s="204"/>
    </row>
    <row r="3" spans="2:9" ht="17.399999999999999" x14ac:dyDescent="0.3">
      <c r="C3" s="120" t="s">
        <v>2589</v>
      </c>
      <c r="D3" s="206"/>
      <c r="E3" s="206"/>
      <c r="F3" s="145"/>
      <c r="G3" s="206"/>
    </row>
    <row r="4" spans="2:9" ht="18" thickBot="1" x14ac:dyDescent="0.35">
      <c r="C4" s="120" t="s">
        <v>2590</v>
      </c>
      <c r="D4" s="206"/>
      <c r="E4" s="206"/>
      <c r="F4" s="145"/>
      <c r="G4" s="206"/>
    </row>
    <row r="5" spans="2:9" s="210" customFormat="1" ht="30" customHeight="1" thickTop="1" thickBot="1" x14ac:dyDescent="0.35">
      <c r="B5" s="210">
        <v>1</v>
      </c>
      <c r="C5" s="207" t="s">
        <v>661</v>
      </c>
      <c r="D5" s="208" t="s">
        <v>2588</v>
      </c>
      <c r="E5" s="207"/>
      <c r="F5" s="209"/>
      <c r="G5" s="81" t="s">
        <v>662</v>
      </c>
    </row>
    <row r="6" spans="2:9" s="205" customFormat="1" ht="22.5" customHeight="1" thickTop="1" x14ac:dyDescent="0.3">
      <c r="B6" s="205">
        <v>2</v>
      </c>
      <c r="C6" s="429" t="s">
        <v>663</v>
      </c>
      <c r="D6" s="429"/>
      <c r="E6" s="429"/>
      <c r="F6" s="430"/>
      <c r="G6" s="211">
        <f>SUM(G7:G32)</f>
        <v>0</v>
      </c>
    </row>
    <row r="7" spans="2:9" s="205" customFormat="1" ht="16.5" customHeight="1" x14ac:dyDescent="0.3">
      <c r="B7" s="205">
        <v>3</v>
      </c>
      <c r="C7" s="212"/>
      <c r="D7" s="213" t="str">
        <f t="shared" ref="D7:D31" si="0">IFERROR(VLOOKUP(C7,ubicac,2,0),"")</f>
        <v/>
      </c>
      <c r="E7" s="214"/>
      <c r="F7" s="215" t="str">
        <f>IF(AND(OR(G7&gt;0),AND(C7="")),"*",IF(AND(C7&lt;&gt;"",AND(G7=0)),"***",""))</f>
        <v/>
      </c>
      <c r="G7" s="216"/>
      <c r="H7" s="420" t="str">
        <f>IF($G$6=('CUADRO 1'!D5),"","¡VERIFICAR!.  El total no coincide con el total del Cuadro 1.")</f>
        <v/>
      </c>
      <c r="I7" s="420"/>
    </row>
    <row r="8" spans="2:9" s="205" customFormat="1" ht="16.5" customHeight="1" x14ac:dyDescent="0.3">
      <c r="B8" s="210">
        <v>4</v>
      </c>
      <c r="C8" s="217"/>
      <c r="D8" s="218" t="str">
        <f t="shared" si="0"/>
        <v/>
      </c>
      <c r="E8" s="172" t="str">
        <f>IF(D8="","",IF(OR(D8=D7),"R",""))</f>
        <v/>
      </c>
      <c r="F8" s="219" t="str">
        <f t="shared" ref="F8:F32" si="1">IF(AND(OR(G8&gt;0),AND(C8="")),"*",IF(AND(C8&lt;&gt;"",AND(G8=0)),"***",""))</f>
        <v/>
      </c>
      <c r="G8" s="220"/>
      <c r="H8" s="420"/>
      <c r="I8" s="420"/>
    </row>
    <row r="9" spans="2:9" s="205" customFormat="1" ht="16.5" customHeight="1" x14ac:dyDescent="0.3">
      <c r="B9" s="205">
        <v>5</v>
      </c>
      <c r="C9" s="217"/>
      <c r="D9" s="218" t="str">
        <f t="shared" si="0"/>
        <v/>
      </c>
      <c r="E9" s="172" t="str">
        <f>IF(D9="","",IF(OR(D9=D8,D9=D7),"R",""))</f>
        <v/>
      </c>
      <c r="F9" s="219" t="str">
        <f t="shared" si="1"/>
        <v/>
      </c>
      <c r="G9" s="220"/>
      <c r="H9" s="420"/>
      <c r="I9" s="420"/>
    </row>
    <row r="10" spans="2:9" s="205" customFormat="1" ht="16.5" customHeight="1" x14ac:dyDescent="0.3">
      <c r="B10" s="205">
        <v>6</v>
      </c>
      <c r="C10" s="217"/>
      <c r="D10" s="218" t="str">
        <f t="shared" si="0"/>
        <v/>
      </c>
      <c r="E10" s="172" t="str">
        <f>IF(D10="","",IF(OR(D10=D9,D10=D8,D10=D7),"R",""))</f>
        <v/>
      </c>
      <c r="F10" s="219" t="str">
        <f t="shared" si="1"/>
        <v/>
      </c>
      <c r="G10" s="220"/>
      <c r="H10" s="420"/>
      <c r="I10" s="420"/>
    </row>
    <row r="11" spans="2:9" s="205" customFormat="1" ht="16.5" customHeight="1" x14ac:dyDescent="0.3">
      <c r="B11" s="210">
        <v>7</v>
      </c>
      <c r="C11" s="217"/>
      <c r="D11" s="218" t="str">
        <f t="shared" si="0"/>
        <v/>
      </c>
      <c r="E11" s="172" t="str">
        <f>IF(D11="","",IF(OR(D11=D10,D11=D9,D11=D8,D11=D7),"R",""))</f>
        <v/>
      </c>
      <c r="F11" s="219" t="str">
        <f t="shared" si="1"/>
        <v/>
      </c>
      <c r="G11" s="220"/>
      <c r="H11" s="386"/>
      <c r="I11" s="386"/>
    </row>
    <row r="12" spans="2:9" s="205" customFormat="1" ht="16.5" customHeight="1" x14ac:dyDescent="0.3">
      <c r="B12" s="205">
        <v>8</v>
      </c>
      <c r="C12" s="217"/>
      <c r="D12" s="218" t="str">
        <f t="shared" si="0"/>
        <v/>
      </c>
      <c r="E12" s="172" t="str">
        <f>IF(D12="","",IF(OR(D12=D11,D12=D10,D12=D9,D12=D8,D12=D7),"R",""))</f>
        <v/>
      </c>
      <c r="F12" s="219" t="str">
        <f t="shared" si="1"/>
        <v/>
      </c>
      <c r="G12" s="220"/>
      <c r="H12" s="420" t="str">
        <f>IF(OR(F7="*",F8="*",F9="*",F10="*",F11="*",F12="*",F13="*",F14="*",F15="*",F16="*",F17="*",F18="*",F19="*",F20="*",F21="*",F22="*",F23="*",F24="*",F25="*",F26="*",F27="*",F28="*",F29="*",F30="*",F31="*",F32="*"),"* No ha seleccionado Provincia/Cantón/Distrito","")</f>
        <v/>
      </c>
      <c r="I12" s="420"/>
    </row>
    <row r="13" spans="2:9" s="205" customFormat="1" ht="16.5" customHeight="1" x14ac:dyDescent="0.3">
      <c r="B13" s="205">
        <v>9</v>
      </c>
      <c r="C13" s="217"/>
      <c r="D13" s="218" t="str">
        <f t="shared" si="0"/>
        <v/>
      </c>
      <c r="E13" s="172" t="str">
        <f>IF(D13="","",IF(OR(D13=D12,D13=D11,D13=D10,D13=D9,D13=D8,D13=D7),"R",""))</f>
        <v/>
      </c>
      <c r="F13" s="219" t="str">
        <f t="shared" si="1"/>
        <v/>
      </c>
      <c r="G13" s="220"/>
      <c r="H13" s="420"/>
      <c r="I13" s="420"/>
    </row>
    <row r="14" spans="2:9" s="205" customFormat="1" ht="16.5" customHeight="1" x14ac:dyDescent="0.3">
      <c r="B14" s="210">
        <v>10</v>
      </c>
      <c r="C14" s="217"/>
      <c r="D14" s="218" t="str">
        <f t="shared" si="0"/>
        <v/>
      </c>
      <c r="E14" s="172" t="str">
        <f>IF(D14="","",IF(OR(D14=D13,D14=D12,D14=D11,D14=D10,D14=D9,D14=D8,D14=D7),"R",""))</f>
        <v/>
      </c>
      <c r="F14" s="219" t="str">
        <f t="shared" si="1"/>
        <v/>
      </c>
      <c r="G14" s="220"/>
    </row>
    <row r="15" spans="2:9" s="205" customFormat="1" ht="16.5" customHeight="1" x14ac:dyDescent="0.3">
      <c r="B15" s="205">
        <v>11</v>
      </c>
      <c r="C15" s="217"/>
      <c r="D15" s="218" t="str">
        <f t="shared" si="0"/>
        <v/>
      </c>
      <c r="E15" s="172" t="str">
        <f>IF(D15="","",IF(OR(D15=D14,D15=D13,D15=D12,D15=D11,D15=D10,D15=D9,D15=D8,D15=D7),"R",""))</f>
        <v/>
      </c>
      <c r="F15" s="219" t="str">
        <f t="shared" si="1"/>
        <v/>
      </c>
      <c r="G15" s="220"/>
      <c r="H15" s="420" t="str">
        <f>IF(OR(F7="***",F8="***",F9="***",F10="***",F11="***",F12="***",F13="***",F14="***",F15="***",F16="***",F17="***",F18="***",F19="***",F20="***",F21="***",F22="***",F23="***",F24="***",F25="***",F26="***",F27="***",F28="***",F29="***",F30="***",F31="***",F32="***"),"*** Digite la matrícula","")</f>
        <v/>
      </c>
      <c r="I15" s="420"/>
    </row>
    <row r="16" spans="2:9" s="205" customFormat="1" ht="16.5" customHeight="1" x14ac:dyDescent="0.3">
      <c r="B16" s="205">
        <v>12</v>
      </c>
      <c r="C16" s="217"/>
      <c r="D16" s="218" t="str">
        <f t="shared" si="0"/>
        <v/>
      </c>
      <c r="E16" s="172" t="str">
        <f>IF(D16="","",IF(OR(D16=D15,D16=D14,D16=D13,D16=D12,D16=D11,D16=D10,D16=D9,D16=D8,D16=D7),"R",""))</f>
        <v/>
      </c>
      <c r="F16" s="219" t="str">
        <f t="shared" si="1"/>
        <v/>
      </c>
      <c r="G16" s="220"/>
      <c r="H16" s="420"/>
      <c r="I16" s="420"/>
    </row>
    <row r="17" spans="2:9" s="205" customFormat="1" ht="16.5" customHeight="1" x14ac:dyDescent="0.3">
      <c r="B17" s="210">
        <v>13</v>
      </c>
      <c r="C17" s="217"/>
      <c r="D17" s="218" t="str">
        <f t="shared" si="0"/>
        <v/>
      </c>
      <c r="E17" s="172" t="str">
        <f>IF(D17="","",IF(OR(D17=D16,D17=D15,D17=D14,D17=D13,D17=D12,D17=D11,D17=D10,D17=D9,D17=D8,D17=D7),"R",""))</f>
        <v/>
      </c>
      <c r="F17" s="219" t="str">
        <f t="shared" si="1"/>
        <v/>
      </c>
      <c r="G17" s="220"/>
    </row>
    <row r="18" spans="2:9" s="205" customFormat="1" ht="16.5" customHeight="1" x14ac:dyDescent="0.3">
      <c r="B18" s="205">
        <v>14</v>
      </c>
      <c r="C18" s="217"/>
      <c r="D18" s="218" t="str">
        <f t="shared" si="0"/>
        <v/>
      </c>
      <c r="E18" s="172" t="str">
        <f>IF(D18="","",IF(OR(D18=D17,D18=D16,D18=D15,D18=D14,D18=D13,D18=D12,D18=D11,D18=D10,D18=D9,D18=D8,D18=D7),"R",""))</f>
        <v/>
      </c>
      <c r="F18" s="219" t="str">
        <f t="shared" si="1"/>
        <v/>
      </c>
      <c r="G18" s="220"/>
      <c r="H18" s="420" t="str">
        <f>IF(OR(E8="R",E9="R",E10="R",E11="R",E12="R",E13="R",E14="R",E15="R",E16="R",E17="R",E18="R",E19="R",E20="R",E21="R",E22="R",E23="R",E24="R",E25="R",E26="R",E27="R",E28="R",E29="R",E30="R",E31="R",E32="R",E33="R"),"R = Líneas repetidas","")</f>
        <v/>
      </c>
      <c r="I18" s="420"/>
    </row>
    <row r="19" spans="2:9" s="205" customFormat="1" ht="16.5" customHeight="1" x14ac:dyDescent="0.3">
      <c r="B19" s="205">
        <v>15</v>
      </c>
      <c r="C19" s="217"/>
      <c r="D19" s="218" t="str">
        <f t="shared" si="0"/>
        <v/>
      </c>
      <c r="E19" s="172" t="str">
        <f>IF(D19="","",IF(OR(D19=D18,D19=D17,D19=D16,D19=D15,D19=D14,D19=D13,D19=D12,D19=D11,D19=D10,D19=D9,D19=D8,D19=D7),"R",""))</f>
        <v/>
      </c>
      <c r="F19" s="219" t="str">
        <f t="shared" si="1"/>
        <v/>
      </c>
      <c r="G19" s="220"/>
      <c r="H19" s="420"/>
      <c r="I19" s="420"/>
    </row>
    <row r="20" spans="2:9" s="205" customFormat="1" ht="16.5" customHeight="1" x14ac:dyDescent="0.3">
      <c r="B20" s="210">
        <v>16</v>
      </c>
      <c r="C20" s="217"/>
      <c r="D20" s="218" t="str">
        <f t="shared" si="0"/>
        <v/>
      </c>
      <c r="E20" s="172" t="str">
        <f>IF(D20="","",IF(OR(D20=D19,D20=D18,D20=D17,D20=D16,D20=D15,D20=D14,D20=D13,D20=D12,D20=D11,D20=D10,D20=D9,D20=D8,D20=D7),"R",""))</f>
        <v/>
      </c>
      <c r="F20" s="219" t="str">
        <f t="shared" si="1"/>
        <v/>
      </c>
      <c r="G20" s="220"/>
      <c r="H20" s="118"/>
      <c r="I20" s="118"/>
    </row>
    <row r="21" spans="2:9" s="205" customFormat="1" ht="16.5" customHeight="1" x14ac:dyDescent="0.3">
      <c r="B21" s="205">
        <v>17</v>
      </c>
      <c r="C21" s="217"/>
      <c r="D21" s="218" t="str">
        <f t="shared" si="0"/>
        <v/>
      </c>
      <c r="E21" s="172" t="str">
        <f>IF(D21="","",IF(OR(D21=D20,D21=D19,D21=D18,D21=D17,D21=D16,D21=D15,D21=D14,D21=D13,D21=D12,D21=D11,D21=D10,D21=D9,D21=D8,D21=D7),"R",""))</f>
        <v/>
      </c>
      <c r="F21" s="219" t="str">
        <f t="shared" si="1"/>
        <v/>
      </c>
      <c r="G21" s="220"/>
      <c r="H21" s="118"/>
      <c r="I21" s="118"/>
    </row>
    <row r="22" spans="2:9" s="205" customFormat="1" ht="16.5" customHeight="1" x14ac:dyDescent="0.3">
      <c r="B22" s="205">
        <v>18</v>
      </c>
      <c r="C22" s="217"/>
      <c r="D22" s="218" t="str">
        <f t="shared" si="0"/>
        <v/>
      </c>
      <c r="E22" s="172" t="str">
        <f>IF(D22="","",IF(OR(D22=D21,D22=D20,D22=D19,D22=D18,D22=D17,D22=D16,D22=D15,D22=D14,D22=D13,D22=D12,D22=D11,D22=D10,D22=D9,D22=D8,D22=D7),"R",""))</f>
        <v/>
      </c>
      <c r="F22" s="219" t="str">
        <f t="shared" si="1"/>
        <v/>
      </c>
      <c r="G22" s="220"/>
    </row>
    <row r="23" spans="2:9" s="205" customFormat="1" ht="16.5" customHeight="1" x14ac:dyDescent="0.3">
      <c r="B23" s="210">
        <v>19</v>
      </c>
      <c r="C23" s="217"/>
      <c r="D23" s="218" t="str">
        <f t="shared" si="0"/>
        <v/>
      </c>
      <c r="E23" s="172" t="str">
        <f>IF(D23="","",IF(OR(D23=D22,D23=D21,D23=D20,D23=D19,D23=D18,D23=D17,D23=D16,D23=D15,D23=D14,D23=D13,D23=D12,D23=D11,D23=D10,D23=D9,D23=D8,D23=D7),"R",""))</f>
        <v/>
      </c>
      <c r="F23" s="219" t="str">
        <f t="shared" si="1"/>
        <v/>
      </c>
      <c r="G23" s="220"/>
    </row>
    <row r="24" spans="2:9" s="205" customFormat="1" ht="16.5" customHeight="1" x14ac:dyDescent="0.3">
      <c r="B24" s="205">
        <v>20</v>
      </c>
      <c r="C24" s="217"/>
      <c r="D24" s="218" t="str">
        <f t="shared" si="0"/>
        <v/>
      </c>
      <c r="E24" s="172" t="str">
        <f>IF(D24="","",IF(OR(D24=D23,D24=D22,D24=D21,D24=D20,D24=D19,D24=D18,D24=D17,D24=D16,D24=D15,D24=D14,D24=D13,D24=D12,D24=D11,D24=D10,D24=D9,D24=D8,D24=D7),"R",""))</f>
        <v/>
      </c>
      <c r="F24" s="219" t="str">
        <f t="shared" si="1"/>
        <v/>
      </c>
      <c r="G24" s="220"/>
    </row>
    <row r="25" spans="2:9" s="205" customFormat="1" ht="16.5" customHeight="1" x14ac:dyDescent="0.3">
      <c r="B25" s="205">
        <v>21</v>
      </c>
      <c r="C25" s="217"/>
      <c r="D25" s="218" t="str">
        <f t="shared" si="0"/>
        <v/>
      </c>
      <c r="E25" s="172" t="str">
        <f>IF(D25="","",IF(OR(D25=D24,D25=D23,D25=D22,D25=D21,D25=D20,D25=D19,D25=D18,D25=D17,D25=D16,D25=D15,D25=D14,D25=D13,D25=D12,D25=D11,D25=D10,D25=D9,D25=D8,D25=D7),"R",""))</f>
        <v/>
      </c>
      <c r="F25" s="219" t="str">
        <f t="shared" si="1"/>
        <v/>
      </c>
      <c r="G25" s="220"/>
    </row>
    <row r="26" spans="2:9" s="205" customFormat="1" ht="16.5" customHeight="1" x14ac:dyDescent="0.3">
      <c r="B26" s="210">
        <v>22</v>
      </c>
      <c r="C26" s="217"/>
      <c r="D26" s="218" t="str">
        <f t="shared" si="0"/>
        <v/>
      </c>
      <c r="E26" s="172" t="str">
        <f>IF(D26="","",IF(OR(D26=D25,D26=D24,D26=D23,D26=D22,D26=D21,D26=D20,D26=D19,D26=D18,D26=D17,D26=D16,D26=D15,D26=D14,D26=D13,D26=D12,D26=D11,D26=D10,D26=D9,D26=D8,D26=D7),"R",""))</f>
        <v/>
      </c>
      <c r="F26" s="219" t="str">
        <f t="shared" si="1"/>
        <v/>
      </c>
      <c r="G26" s="220"/>
    </row>
    <row r="27" spans="2:9" s="205" customFormat="1" ht="16.5" customHeight="1" x14ac:dyDescent="0.3">
      <c r="B27" s="205">
        <v>23</v>
      </c>
      <c r="C27" s="217"/>
      <c r="D27" s="218" t="str">
        <f t="shared" si="0"/>
        <v/>
      </c>
      <c r="E27" s="172" t="str">
        <f>IF(D27="","",IF(OR(D27=D26,D27=D25,D27=D24,D27=D23,D27=D22,D27=D21,D27=D20,D27=D19,D27=D18,D27=D17,D27=D16,D27=D15,D27=D14,D27=D13,D27=D12,D27=D11,D27=D10,D27=D9,D27=D8,D27=D7),"R",""))</f>
        <v/>
      </c>
      <c r="F27" s="219" t="str">
        <f t="shared" si="1"/>
        <v/>
      </c>
      <c r="G27" s="220"/>
    </row>
    <row r="28" spans="2:9" s="205" customFormat="1" ht="16.5" customHeight="1" x14ac:dyDescent="0.3">
      <c r="B28" s="205">
        <v>24</v>
      </c>
      <c r="C28" s="217"/>
      <c r="D28" s="218" t="str">
        <f t="shared" si="0"/>
        <v/>
      </c>
      <c r="E28" s="172" t="str">
        <f>IF(D28="","",IF(OR(D28=D27,D28=D26,D28=D25,D28=D24,D28=D23,D28=D22,D28=D21,D28=D20,D28=D19,D28=D18,D28=D17,D28=D16,D28=D15,D28=D14,D28=D13,D28=D12,D28=D11,D28=D10,D28=D9,D28=D8,D28=D7),"R",""))</f>
        <v/>
      </c>
      <c r="F28" s="219" t="str">
        <f t="shared" si="1"/>
        <v/>
      </c>
      <c r="G28" s="220"/>
    </row>
    <row r="29" spans="2:9" ht="16.5" customHeight="1" x14ac:dyDescent="0.3">
      <c r="B29" s="210">
        <v>25</v>
      </c>
      <c r="C29" s="217"/>
      <c r="D29" s="218" t="str">
        <f t="shared" si="0"/>
        <v/>
      </c>
      <c r="E29" s="172" t="str">
        <f>IF(D29="","",IF(OR(D29=D28,D29=D27,D29=D26,D29=D25,D29=D24,D29=D23,D29=D22,D29=D21,D29=D20,D29=D19,D29=D18,D29=D17,D29=D16,D29=D15,D29=D14,D29=D13,D29=D12,D29=D11,D29=D10,D29=D9,D29=D8,D29=D7),"R",""))</f>
        <v/>
      </c>
      <c r="F29" s="219" t="str">
        <f t="shared" si="1"/>
        <v/>
      </c>
      <c r="G29" s="221"/>
      <c r="H29" s="387"/>
    </row>
    <row r="30" spans="2:9" ht="16.5" customHeight="1" x14ac:dyDescent="0.3">
      <c r="B30" s="205">
        <v>26</v>
      </c>
      <c r="C30" s="217"/>
      <c r="D30" s="218" t="str">
        <f t="shared" si="0"/>
        <v/>
      </c>
      <c r="E30" s="172" t="str">
        <f>IF(D30="","",IF(OR(D30=D29,D30=D28,D30=D27,D30=D26,D30=D25,D30=D24,D30=D23,D30=D22,D30=D21,D30=D20,D30=D19,D30=D18,D30=D17,D30=D16,D30=D15,D30=D14,D30=D13,D30=D12,D30=D11,D30=D10,D30=D9,D30=D8,D30=D7),"R",""))</f>
        <v/>
      </c>
      <c r="F30" s="219" t="str">
        <f t="shared" si="1"/>
        <v/>
      </c>
      <c r="G30" s="221"/>
    </row>
    <row r="31" spans="2:9" ht="16.5" customHeight="1" x14ac:dyDescent="0.3">
      <c r="B31" s="205">
        <v>27</v>
      </c>
      <c r="C31" s="217"/>
      <c r="D31" s="218" t="str">
        <f t="shared" si="0"/>
        <v/>
      </c>
      <c r="E31" s="172" t="str">
        <f>IF(D31="","",IF(OR(D31=D30,D31=D29,D31=D28,D31=D27,D31=D26,D31=D25,D31=D24,D31=D23,D31=D22,D31=D21,D31=D20,D31=D19,D31=D18,D31=D17,D31=D16,D31=D15,D31=D14,D31=D13,D31=D12,D31=D11,D31=D10,D31=D9,D31=D8,D31=D7),"R",""))</f>
        <v/>
      </c>
      <c r="F31" s="219" t="str">
        <f t="shared" si="1"/>
        <v/>
      </c>
      <c r="G31" s="221"/>
    </row>
    <row r="32" spans="2:9" ht="16.5" customHeight="1" thickBot="1" x14ac:dyDescent="0.35">
      <c r="B32" s="210">
        <v>28</v>
      </c>
      <c r="C32" s="222"/>
      <c r="D32" s="223" t="str">
        <f t="shared" ref="D32" si="2">IFERROR(VLOOKUP(C32,ubicac,2,0),"")</f>
        <v/>
      </c>
      <c r="E32" s="224" t="str">
        <f>IF(D32="","",IF(OR(D32=D31,D32=D30,D32=D29,D32=D28,D32=D27,D32=D26,D32=D25,D32=D24,D32=D23,D32=D22,D32=D21,D32=D20,D32=D19,D32=D18,D32=D17,D32=D16,D32=D15,D32=D14,D32=D13,D32=D12,D32=D11,D32=D10,D32=D9,D32=D8,D32=D7),"R",""))</f>
        <v/>
      </c>
      <c r="F32" s="225" t="str">
        <f t="shared" si="1"/>
        <v/>
      </c>
      <c r="G32" s="226"/>
    </row>
    <row r="33" spans="2:8" ht="16.5" customHeight="1" thickTop="1" x14ac:dyDescent="0.3">
      <c r="C33" s="227" t="s">
        <v>1396</v>
      </c>
      <c r="D33" s="228"/>
      <c r="E33" s="228"/>
      <c r="F33" s="229"/>
      <c r="G33" s="229"/>
    </row>
    <row r="34" spans="2:8" x14ac:dyDescent="0.3">
      <c r="C34" s="431"/>
      <c r="D34" s="431"/>
      <c r="E34" s="431"/>
      <c r="F34" s="431"/>
      <c r="G34" s="431"/>
      <c r="H34" s="230"/>
    </row>
    <row r="35" spans="2:8" ht="15.6" x14ac:dyDescent="0.3">
      <c r="C35" s="201" t="s">
        <v>153</v>
      </c>
    </row>
    <row r="36" spans="2:8" ht="15" customHeight="1" x14ac:dyDescent="0.3">
      <c r="B36" s="23">
        <v>29</v>
      </c>
      <c r="C36" s="401"/>
      <c r="D36" s="402"/>
      <c r="E36" s="402"/>
      <c r="F36" s="402"/>
      <c r="G36" s="403"/>
    </row>
    <row r="37" spans="2:8" ht="15" customHeight="1" x14ac:dyDescent="0.3">
      <c r="C37" s="404"/>
      <c r="D37" s="405"/>
      <c r="E37" s="405"/>
      <c r="F37" s="405"/>
      <c r="G37" s="406"/>
    </row>
    <row r="38" spans="2:8" ht="15" customHeight="1" x14ac:dyDescent="0.3">
      <c r="C38" s="404"/>
      <c r="D38" s="405"/>
      <c r="E38" s="405"/>
      <c r="F38" s="405"/>
      <c r="G38" s="406"/>
    </row>
    <row r="39" spans="2:8" ht="18" customHeight="1" x14ac:dyDescent="0.3">
      <c r="C39" s="407"/>
      <c r="D39" s="408"/>
      <c r="E39" s="408"/>
      <c r="F39" s="408"/>
      <c r="G39" s="409"/>
    </row>
  </sheetData>
  <sheetProtection sheet="1" objects="1" scenarios="1" insertRows="0" deleteRows="0"/>
  <mergeCells count="7">
    <mergeCell ref="C36:G39"/>
    <mergeCell ref="C6:F6"/>
    <mergeCell ref="H7:I10"/>
    <mergeCell ref="H12:I13"/>
    <mergeCell ref="H15:I16"/>
    <mergeCell ref="C34:G34"/>
    <mergeCell ref="H18:I19"/>
  </mergeCells>
  <conditionalFormatting sqref="F7:F32">
    <cfRule type="cellIs" dxfId="12" priority="4" operator="equal">
      <formula>"Error!"</formula>
    </cfRule>
  </conditionalFormatting>
  <conditionalFormatting sqref="G6">
    <cfRule type="cellIs" dxfId="11" priority="7" operator="equal">
      <formula>0</formula>
    </cfRule>
  </conditionalFormatting>
  <conditionalFormatting sqref="H7:I10 H12:I13 H15:I16">
    <cfRule type="notContainsBlanks" dxfId="10" priority="3">
      <formula>LEN(TRIM(H7))&gt;0</formula>
    </cfRule>
  </conditionalFormatting>
  <conditionalFormatting sqref="H18:I19">
    <cfRule type="notContainsBlanks" dxfId="9" priority="1">
      <formula>LEN(TRIM(H18))&gt;0</formula>
    </cfRule>
  </conditionalFormatting>
  <dataValidations count="2">
    <dataValidation type="list" allowBlank="1" showInputMessage="1" showErrorMessage="1" sqref="C7:C32" xr:uid="{00000000-0002-0000-0600-000000000000}">
      <formula1>ubic</formula1>
    </dataValidation>
    <dataValidation type="whole" operator="greaterThanOrEqual" allowBlank="1" showInputMessage="1" showErrorMessage="1" sqref="G6:G32" xr:uid="{00000000-0002-0000-0600-000001000000}">
      <formula1>0</formula1>
    </dataValidation>
  </dataValidations>
  <printOptions horizontalCentered="1" verticalCentered="1"/>
  <pageMargins left="0.15748031496062992" right="0.15748031496062992" top="0.15748031496062992" bottom="0.51181102362204722" header="0.31496062992125984" footer="0.19685039370078741"/>
  <pageSetup scale="81" orientation="landscape" r:id="rId1"/>
  <headerFooter scaleWithDoc="0">
    <oddFooter>&amp;R&amp;"Goudy,Negrita Cursiva"Servicio de 0 a 6 años y Aula Integrada&amp;"Goudy,Cursiva",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pageSetUpPr fitToPage="1"/>
  </sheetPr>
  <dimension ref="B1:N41"/>
  <sheetViews>
    <sheetView showGridLines="0" showRuler="0" zoomScale="90" zoomScaleNormal="90" workbookViewId="0">
      <selection activeCell="A2" sqref="A2"/>
    </sheetView>
  </sheetViews>
  <sheetFormatPr baseColWidth="10" defaultColWidth="11.44140625" defaultRowHeight="13.8" x14ac:dyDescent="0.3"/>
  <cols>
    <col min="1" max="1" width="3.88671875" style="23" customWidth="1"/>
    <col min="2" max="2" width="4" style="68" customWidth="1"/>
    <col min="3" max="3" width="40.6640625" style="23" customWidth="1"/>
    <col min="4" max="4" width="5.33203125" style="202" customWidth="1"/>
    <col min="5" max="13" width="10.77734375" style="23" customWidth="1"/>
    <col min="14" max="14" width="17.109375" style="23" customWidth="1"/>
    <col min="15" max="16384" width="11.44140625" style="23"/>
  </cols>
  <sheetData>
    <row r="1" spans="2:14" ht="18" customHeight="1" x14ac:dyDescent="0.3">
      <c r="B1" s="143" t="s">
        <v>658</v>
      </c>
      <c r="C1" s="144"/>
      <c r="D1" s="145"/>
      <c r="E1" s="146"/>
      <c r="F1" s="146"/>
      <c r="G1" s="146"/>
      <c r="I1" s="22"/>
      <c r="J1" s="22"/>
      <c r="K1" s="22"/>
      <c r="L1" s="22"/>
      <c r="M1" s="22"/>
    </row>
    <row r="2" spans="2:14" ht="17.399999999999999" x14ac:dyDescent="0.3">
      <c r="B2" s="120" t="s">
        <v>2425</v>
      </c>
      <c r="C2" s="147"/>
      <c r="D2" s="145"/>
      <c r="E2" s="147"/>
      <c r="F2" s="147"/>
      <c r="G2" s="147"/>
      <c r="H2" s="147"/>
      <c r="I2" s="147"/>
      <c r="J2" s="147"/>
      <c r="K2" s="147"/>
      <c r="L2" s="147"/>
      <c r="M2" s="147"/>
    </row>
    <row r="3" spans="2:14" ht="18" thickBot="1" x14ac:dyDescent="0.35">
      <c r="B3" s="120" t="s">
        <v>2591</v>
      </c>
      <c r="C3" s="148"/>
      <c r="D3" s="149"/>
      <c r="E3" s="148"/>
      <c r="F3" s="148"/>
      <c r="G3" s="148"/>
      <c r="H3" s="148"/>
      <c r="I3" s="148"/>
      <c r="J3" s="148"/>
      <c r="K3" s="148"/>
      <c r="L3" s="148"/>
      <c r="M3" s="148"/>
    </row>
    <row r="4" spans="2:14" ht="33.75" customHeight="1" thickTop="1" x14ac:dyDescent="0.3">
      <c r="B4" s="411" t="s">
        <v>1888</v>
      </c>
      <c r="C4" s="411"/>
      <c r="D4" s="150"/>
      <c r="E4" s="434" t="s">
        <v>2426</v>
      </c>
      <c r="F4" s="435"/>
      <c r="G4" s="435"/>
      <c r="H4" s="436" t="s">
        <v>1581</v>
      </c>
      <c r="I4" s="435"/>
      <c r="J4" s="437"/>
      <c r="K4" s="436" t="s">
        <v>1582</v>
      </c>
      <c r="L4" s="435"/>
      <c r="M4" s="435"/>
    </row>
    <row r="5" spans="2:14" ht="23.25" customHeight="1" thickBot="1" x14ac:dyDescent="0.35">
      <c r="B5" s="412"/>
      <c r="C5" s="412"/>
      <c r="D5" s="151"/>
      <c r="E5" s="152" t="s">
        <v>0</v>
      </c>
      <c r="F5" s="153" t="s">
        <v>87</v>
      </c>
      <c r="G5" s="154" t="s">
        <v>88</v>
      </c>
      <c r="H5" s="155" t="s">
        <v>0</v>
      </c>
      <c r="I5" s="153" t="s">
        <v>87</v>
      </c>
      <c r="J5" s="156" t="s">
        <v>88</v>
      </c>
      <c r="K5" s="154" t="s">
        <v>0</v>
      </c>
      <c r="L5" s="153" t="s">
        <v>87</v>
      </c>
      <c r="M5" s="154" t="s">
        <v>88</v>
      </c>
    </row>
    <row r="6" spans="2:14" ht="18" customHeight="1" thickTop="1" thickBot="1" x14ac:dyDescent="0.35">
      <c r="B6" s="433" t="s">
        <v>0</v>
      </c>
      <c r="C6" s="433"/>
      <c r="D6" s="157" t="str">
        <f>IF(OR(F6&gt;'CUADRO 1'!E5,G6&gt;'CUADRO 1'!F5),"/*/","")</f>
        <v/>
      </c>
      <c r="E6" s="158">
        <f>+F6+G6</f>
        <v>0</v>
      </c>
      <c r="F6" s="159">
        <f>SUM(F7:F35)</f>
        <v>0</v>
      </c>
      <c r="G6" s="160">
        <f>SUM(G7:G35)</f>
        <v>0</v>
      </c>
      <c r="H6" s="161">
        <f>+I6+J6</f>
        <v>0</v>
      </c>
      <c r="I6" s="159">
        <f>SUM(I7:I35)</f>
        <v>0</v>
      </c>
      <c r="J6" s="162">
        <f>SUM(J7:J35)</f>
        <v>0</v>
      </c>
      <c r="K6" s="160">
        <f>+L6+M6</f>
        <v>0</v>
      </c>
      <c r="L6" s="159">
        <f>SUM(L7:L35)</f>
        <v>0</v>
      </c>
      <c r="M6" s="160">
        <f>SUM(M7:M35)</f>
        <v>0</v>
      </c>
      <c r="N6" s="420" t="str">
        <f>IF(D6="/*/","/*/ El dato indicado en Extranjeros (hombres o mujeres) es mayor al total del Cuadro 1.","")</f>
        <v/>
      </c>
    </row>
    <row r="7" spans="2:14" ht="18" customHeight="1" x14ac:dyDescent="0.3">
      <c r="B7" s="163" t="s">
        <v>99</v>
      </c>
      <c r="C7" s="164" t="s">
        <v>145</v>
      </c>
      <c r="D7" s="165" t="str">
        <f>IF(OR(I7&gt;F7,L7&gt;F7,J7&gt;G7,M7&gt;G7),"**","")</f>
        <v/>
      </c>
      <c r="E7" s="109">
        <f>+F7+G7</f>
        <v>0</v>
      </c>
      <c r="F7" s="166"/>
      <c r="G7" s="167"/>
      <c r="H7" s="168">
        <f>+I7+J7</f>
        <v>0</v>
      </c>
      <c r="I7" s="166"/>
      <c r="J7" s="169"/>
      <c r="K7" s="111">
        <f>+L7+M7</f>
        <v>0</v>
      </c>
      <c r="L7" s="166"/>
      <c r="M7" s="167"/>
      <c r="N7" s="420"/>
    </row>
    <row r="8" spans="2:14" ht="18" customHeight="1" x14ac:dyDescent="0.3">
      <c r="B8" s="170" t="s">
        <v>100</v>
      </c>
      <c r="C8" s="171" t="s">
        <v>131</v>
      </c>
      <c r="D8" s="172" t="str">
        <f t="shared" ref="D8:D35" si="0">IF(OR(I8&gt;F8,L8&gt;F8,J8&gt;G8,M8&gt;G8),"**","")</f>
        <v/>
      </c>
      <c r="E8" s="129">
        <f>+F8+G8</f>
        <v>0</v>
      </c>
      <c r="F8" s="130"/>
      <c r="G8" s="131"/>
      <c r="H8" s="173">
        <f>+I8+J8</f>
        <v>0</v>
      </c>
      <c r="I8" s="130"/>
      <c r="J8" s="174"/>
      <c r="K8" s="175">
        <f>+L8+M8</f>
        <v>0</v>
      </c>
      <c r="L8" s="130"/>
      <c r="M8" s="131"/>
      <c r="N8" s="420"/>
    </row>
    <row r="9" spans="2:14" ht="18" customHeight="1" x14ac:dyDescent="0.3">
      <c r="B9" s="170" t="s">
        <v>101</v>
      </c>
      <c r="C9" s="171" t="s">
        <v>143</v>
      </c>
      <c r="D9" s="172" t="str">
        <f t="shared" si="0"/>
        <v/>
      </c>
      <c r="E9" s="129">
        <f t="shared" ref="E9:E35" si="1">+F9+G9</f>
        <v>0</v>
      </c>
      <c r="F9" s="130"/>
      <c r="G9" s="131"/>
      <c r="H9" s="173">
        <f t="shared" ref="H9:H35" si="2">+I9+J9</f>
        <v>0</v>
      </c>
      <c r="I9" s="130"/>
      <c r="J9" s="174"/>
      <c r="K9" s="175">
        <f t="shared" ref="K9:K35" si="3">+L9+M9</f>
        <v>0</v>
      </c>
      <c r="L9" s="130"/>
      <c r="M9" s="131"/>
      <c r="N9" s="420"/>
    </row>
    <row r="10" spans="2:14" ht="18" customHeight="1" x14ac:dyDescent="0.3">
      <c r="B10" s="170" t="s">
        <v>102</v>
      </c>
      <c r="C10" s="171" t="s">
        <v>148</v>
      </c>
      <c r="D10" s="172" t="str">
        <f t="shared" si="0"/>
        <v/>
      </c>
      <c r="E10" s="129">
        <f t="shared" si="1"/>
        <v>0</v>
      </c>
      <c r="F10" s="130"/>
      <c r="G10" s="131"/>
      <c r="H10" s="173">
        <f t="shared" si="2"/>
        <v>0</v>
      </c>
      <c r="I10" s="130"/>
      <c r="J10" s="174"/>
      <c r="K10" s="175">
        <f t="shared" si="3"/>
        <v>0</v>
      </c>
      <c r="L10" s="130"/>
      <c r="M10" s="131"/>
      <c r="N10" s="420"/>
    </row>
    <row r="11" spans="2:14" ht="18" customHeight="1" x14ac:dyDescent="0.3">
      <c r="B11" s="170" t="s">
        <v>103</v>
      </c>
      <c r="C11" s="171" t="s">
        <v>128</v>
      </c>
      <c r="D11" s="172" t="str">
        <f t="shared" si="0"/>
        <v/>
      </c>
      <c r="E11" s="129">
        <f t="shared" si="1"/>
        <v>0</v>
      </c>
      <c r="F11" s="130"/>
      <c r="G11" s="131"/>
      <c r="H11" s="173">
        <f t="shared" si="2"/>
        <v>0</v>
      </c>
      <c r="I11" s="130"/>
      <c r="J11" s="174"/>
      <c r="K11" s="175">
        <f t="shared" si="3"/>
        <v>0</v>
      </c>
      <c r="L11" s="130"/>
      <c r="M11" s="131"/>
      <c r="N11" s="420"/>
    </row>
    <row r="12" spans="2:14" ht="18" customHeight="1" x14ac:dyDescent="0.3">
      <c r="B12" s="170" t="s">
        <v>104</v>
      </c>
      <c r="C12" s="171" t="s">
        <v>144</v>
      </c>
      <c r="D12" s="172" t="str">
        <f t="shared" si="0"/>
        <v/>
      </c>
      <c r="E12" s="129">
        <f t="shared" si="1"/>
        <v>0</v>
      </c>
      <c r="F12" s="130"/>
      <c r="G12" s="131"/>
      <c r="H12" s="173">
        <f t="shared" si="2"/>
        <v>0</v>
      </c>
      <c r="I12" s="130"/>
      <c r="J12" s="174"/>
      <c r="K12" s="175">
        <f t="shared" si="3"/>
        <v>0</v>
      </c>
      <c r="L12" s="130"/>
      <c r="M12" s="131"/>
      <c r="N12" s="420"/>
    </row>
    <row r="13" spans="2:14" ht="18" customHeight="1" x14ac:dyDescent="0.3">
      <c r="B13" s="170" t="s">
        <v>105</v>
      </c>
      <c r="C13" s="171" t="s">
        <v>140</v>
      </c>
      <c r="D13" s="172" t="str">
        <f t="shared" si="0"/>
        <v/>
      </c>
      <c r="E13" s="129">
        <f t="shared" si="1"/>
        <v>0</v>
      </c>
      <c r="F13" s="130"/>
      <c r="G13" s="131"/>
      <c r="H13" s="173">
        <f t="shared" si="2"/>
        <v>0</v>
      </c>
      <c r="I13" s="130"/>
      <c r="J13" s="174"/>
      <c r="K13" s="175">
        <f t="shared" si="3"/>
        <v>0</v>
      </c>
      <c r="L13" s="130"/>
      <c r="M13" s="131"/>
      <c r="N13" s="420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4" spans="2:14" ht="18" customHeight="1" x14ac:dyDescent="0.3">
      <c r="B14" s="170" t="s">
        <v>106</v>
      </c>
      <c r="C14" s="171" t="s">
        <v>137</v>
      </c>
      <c r="D14" s="172" t="str">
        <f t="shared" si="0"/>
        <v/>
      </c>
      <c r="E14" s="129">
        <f t="shared" si="1"/>
        <v>0</v>
      </c>
      <c r="F14" s="130"/>
      <c r="G14" s="131"/>
      <c r="H14" s="173">
        <f t="shared" si="2"/>
        <v>0</v>
      </c>
      <c r="I14" s="130"/>
      <c r="J14" s="174"/>
      <c r="K14" s="175">
        <f t="shared" si="3"/>
        <v>0</v>
      </c>
      <c r="L14" s="130"/>
      <c r="M14" s="131"/>
      <c r="N14" s="420"/>
    </row>
    <row r="15" spans="2:14" ht="18" customHeight="1" x14ac:dyDescent="0.3">
      <c r="B15" s="170" t="s">
        <v>107</v>
      </c>
      <c r="C15" s="171" t="s">
        <v>141</v>
      </c>
      <c r="D15" s="172" t="str">
        <f t="shared" si="0"/>
        <v/>
      </c>
      <c r="E15" s="129">
        <f t="shared" si="1"/>
        <v>0</v>
      </c>
      <c r="F15" s="130"/>
      <c r="G15" s="131"/>
      <c r="H15" s="173">
        <f t="shared" si="2"/>
        <v>0</v>
      </c>
      <c r="I15" s="130"/>
      <c r="J15" s="174"/>
      <c r="K15" s="175">
        <f t="shared" si="3"/>
        <v>0</v>
      </c>
      <c r="L15" s="130"/>
      <c r="M15" s="131"/>
      <c r="N15" s="420"/>
    </row>
    <row r="16" spans="2:14" ht="18" customHeight="1" x14ac:dyDescent="0.3">
      <c r="B16" s="170" t="s">
        <v>108</v>
      </c>
      <c r="C16" s="171" t="s">
        <v>134</v>
      </c>
      <c r="D16" s="172" t="str">
        <f t="shared" si="0"/>
        <v/>
      </c>
      <c r="E16" s="129">
        <f t="shared" si="1"/>
        <v>0</v>
      </c>
      <c r="F16" s="130"/>
      <c r="G16" s="131"/>
      <c r="H16" s="173">
        <f t="shared" si="2"/>
        <v>0</v>
      </c>
      <c r="I16" s="130"/>
      <c r="J16" s="174"/>
      <c r="K16" s="175">
        <f t="shared" si="3"/>
        <v>0</v>
      </c>
      <c r="L16" s="130"/>
      <c r="M16" s="131"/>
      <c r="N16" s="420"/>
    </row>
    <row r="17" spans="2:14" ht="18" customHeight="1" x14ac:dyDescent="0.3">
      <c r="B17" s="170" t="s">
        <v>109</v>
      </c>
      <c r="C17" s="171" t="s">
        <v>129</v>
      </c>
      <c r="D17" s="172" t="str">
        <f t="shared" si="0"/>
        <v/>
      </c>
      <c r="E17" s="129">
        <f t="shared" si="1"/>
        <v>0</v>
      </c>
      <c r="F17" s="130"/>
      <c r="G17" s="131"/>
      <c r="H17" s="173">
        <f t="shared" si="2"/>
        <v>0</v>
      </c>
      <c r="I17" s="130"/>
      <c r="J17" s="174"/>
      <c r="K17" s="175">
        <f t="shared" si="3"/>
        <v>0</v>
      </c>
      <c r="L17" s="130"/>
      <c r="M17" s="131"/>
      <c r="N17" s="420"/>
    </row>
    <row r="18" spans="2:14" ht="18" customHeight="1" x14ac:dyDescent="0.3">
      <c r="B18" s="170" t="s">
        <v>110</v>
      </c>
      <c r="C18" s="171" t="s">
        <v>132</v>
      </c>
      <c r="D18" s="172" t="str">
        <f t="shared" si="0"/>
        <v/>
      </c>
      <c r="E18" s="129">
        <f t="shared" si="1"/>
        <v>0</v>
      </c>
      <c r="F18" s="130"/>
      <c r="G18" s="131"/>
      <c r="H18" s="173">
        <f t="shared" si="2"/>
        <v>0</v>
      </c>
      <c r="I18" s="130"/>
      <c r="J18" s="174"/>
      <c r="K18" s="175">
        <f t="shared" si="3"/>
        <v>0</v>
      </c>
      <c r="L18" s="130"/>
      <c r="M18" s="131"/>
      <c r="N18" s="420"/>
    </row>
    <row r="19" spans="2:14" ht="18" customHeight="1" x14ac:dyDescent="0.3">
      <c r="B19" s="170" t="s">
        <v>111</v>
      </c>
      <c r="C19" s="171" t="s">
        <v>150</v>
      </c>
      <c r="D19" s="172" t="str">
        <f t="shared" si="0"/>
        <v/>
      </c>
      <c r="E19" s="129">
        <f t="shared" si="1"/>
        <v>0</v>
      </c>
      <c r="F19" s="130"/>
      <c r="G19" s="131"/>
      <c r="H19" s="173">
        <f t="shared" si="2"/>
        <v>0</v>
      </c>
      <c r="I19" s="130"/>
      <c r="J19" s="174"/>
      <c r="K19" s="175">
        <f t="shared" si="3"/>
        <v>0</v>
      </c>
      <c r="L19" s="130"/>
      <c r="M19" s="131"/>
      <c r="N19" s="420"/>
    </row>
    <row r="20" spans="2:14" ht="18" customHeight="1" x14ac:dyDescent="0.3">
      <c r="B20" s="170" t="s">
        <v>112</v>
      </c>
      <c r="C20" s="171" t="s">
        <v>139</v>
      </c>
      <c r="D20" s="172" t="str">
        <f t="shared" si="0"/>
        <v/>
      </c>
      <c r="E20" s="129">
        <f t="shared" si="1"/>
        <v>0</v>
      </c>
      <c r="F20" s="130"/>
      <c r="G20" s="131"/>
      <c r="H20" s="173">
        <f t="shared" si="2"/>
        <v>0</v>
      </c>
      <c r="I20" s="130"/>
      <c r="J20" s="174"/>
      <c r="K20" s="175">
        <f t="shared" si="3"/>
        <v>0</v>
      </c>
      <c r="L20" s="130"/>
      <c r="M20" s="131"/>
      <c r="N20" s="420"/>
    </row>
    <row r="21" spans="2:14" ht="18" customHeight="1" x14ac:dyDescent="0.3">
      <c r="B21" s="170" t="s">
        <v>113</v>
      </c>
      <c r="C21" s="171" t="s">
        <v>133</v>
      </c>
      <c r="D21" s="172" t="str">
        <f t="shared" si="0"/>
        <v/>
      </c>
      <c r="E21" s="129">
        <f t="shared" si="1"/>
        <v>0</v>
      </c>
      <c r="F21" s="130"/>
      <c r="G21" s="131"/>
      <c r="H21" s="173">
        <f t="shared" si="2"/>
        <v>0</v>
      </c>
      <c r="I21" s="130"/>
      <c r="J21" s="174"/>
      <c r="K21" s="175">
        <f t="shared" si="3"/>
        <v>0</v>
      </c>
      <c r="L21" s="130"/>
      <c r="M21" s="131"/>
    </row>
    <row r="22" spans="2:14" ht="18" customHeight="1" x14ac:dyDescent="0.3">
      <c r="B22" s="170" t="s">
        <v>114</v>
      </c>
      <c r="C22" s="171" t="s">
        <v>130</v>
      </c>
      <c r="D22" s="172" t="str">
        <f t="shared" si="0"/>
        <v/>
      </c>
      <c r="E22" s="129">
        <f t="shared" si="1"/>
        <v>0</v>
      </c>
      <c r="F22" s="130"/>
      <c r="G22" s="131"/>
      <c r="H22" s="173">
        <f t="shared" si="2"/>
        <v>0</v>
      </c>
      <c r="I22" s="130"/>
      <c r="J22" s="174"/>
      <c r="K22" s="175">
        <f t="shared" si="3"/>
        <v>0</v>
      </c>
      <c r="L22" s="130"/>
      <c r="M22" s="131"/>
    </row>
    <row r="23" spans="2:14" ht="18" customHeight="1" x14ac:dyDescent="0.3">
      <c r="B23" s="170" t="s">
        <v>115</v>
      </c>
      <c r="C23" s="171" t="s">
        <v>135</v>
      </c>
      <c r="D23" s="172" t="str">
        <f t="shared" si="0"/>
        <v/>
      </c>
      <c r="E23" s="129">
        <f t="shared" si="1"/>
        <v>0</v>
      </c>
      <c r="F23" s="130"/>
      <c r="G23" s="131"/>
      <c r="H23" s="173">
        <f t="shared" si="2"/>
        <v>0</v>
      </c>
      <c r="I23" s="130"/>
      <c r="J23" s="174"/>
      <c r="K23" s="175">
        <f t="shared" si="3"/>
        <v>0</v>
      </c>
      <c r="L23" s="130"/>
      <c r="M23" s="131"/>
    </row>
    <row r="24" spans="2:14" ht="18" customHeight="1" x14ac:dyDescent="0.3">
      <c r="B24" s="170" t="s">
        <v>116</v>
      </c>
      <c r="C24" s="171" t="s">
        <v>136</v>
      </c>
      <c r="D24" s="172" t="str">
        <f t="shared" si="0"/>
        <v/>
      </c>
      <c r="E24" s="129">
        <f t="shared" si="1"/>
        <v>0</v>
      </c>
      <c r="F24" s="130"/>
      <c r="G24" s="131"/>
      <c r="H24" s="173">
        <f t="shared" si="2"/>
        <v>0</v>
      </c>
      <c r="I24" s="130"/>
      <c r="J24" s="174"/>
      <c r="K24" s="175">
        <f t="shared" si="3"/>
        <v>0</v>
      </c>
      <c r="L24" s="130"/>
      <c r="M24" s="131"/>
    </row>
    <row r="25" spans="2:14" ht="18" customHeight="1" x14ac:dyDescent="0.3">
      <c r="B25" s="170" t="s">
        <v>117</v>
      </c>
      <c r="C25" s="171" t="s">
        <v>146</v>
      </c>
      <c r="D25" s="172" t="str">
        <f t="shared" si="0"/>
        <v/>
      </c>
      <c r="E25" s="129">
        <f t="shared" si="1"/>
        <v>0</v>
      </c>
      <c r="F25" s="130"/>
      <c r="G25" s="131"/>
      <c r="H25" s="173">
        <f t="shared" si="2"/>
        <v>0</v>
      </c>
      <c r="I25" s="130"/>
      <c r="J25" s="174"/>
      <c r="K25" s="175">
        <f t="shared" si="3"/>
        <v>0</v>
      </c>
      <c r="L25" s="130"/>
      <c r="M25" s="131"/>
    </row>
    <row r="26" spans="2:14" ht="18" customHeight="1" x14ac:dyDescent="0.3">
      <c r="B26" s="170" t="s">
        <v>118</v>
      </c>
      <c r="C26" s="171" t="s">
        <v>142</v>
      </c>
      <c r="D26" s="172" t="str">
        <f t="shared" si="0"/>
        <v/>
      </c>
      <c r="E26" s="129">
        <f t="shared" si="1"/>
        <v>0</v>
      </c>
      <c r="F26" s="130"/>
      <c r="G26" s="131"/>
      <c r="H26" s="173">
        <f t="shared" si="2"/>
        <v>0</v>
      </c>
      <c r="I26" s="130"/>
      <c r="J26" s="174"/>
      <c r="K26" s="175">
        <f t="shared" si="3"/>
        <v>0</v>
      </c>
      <c r="L26" s="130"/>
      <c r="M26" s="131"/>
    </row>
    <row r="27" spans="2:14" ht="18" customHeight="1" x14ac:dyDescent="0.3">
      <c r="B27" s="170" t="s">
        <v>119</v>
      </c>
      <c r="C27" s="171" t="s">
        <v>138</v>
      </c>
      <c r="D27" s="172" t="str">
        <f t="shared" si="0"/>
        <v/>
      </c>
      <c r="E27" s="129">
        <f t="shared" si="1"/>
        <v>0</v>
      </c>
      <c r="F27" s="130"/>
      <c r="G27" s="131"/>
      <c r="H27" s="173">
        <f t="shared" si="2"/>
        <v>0</v>
      </c>
      <c r="I27" s="130"/>
      <c r="J27" s="174"/>
      <c r="K27" s="175">
        <f t="shared" si="3"/>
        <v>0</v>
      </c>
      <c r="L27" s="130"/>
      <c r="M27" s="131"/>
    </row>
    <row r="28" spans="2:14" ht="18" customHeight="1" x14ac:dyDescent="0.3">
      <c r="B28" s="170" t="s">
        <v>120</v>
      </c>
      <c r="C28" s="171" t="s">
        <v>147</v>
      </c>
      <c r="D28" s="172" t="str">
        <f t="shared" si="0"/>
        <v/>
      </c>
      <c r="E28" s="129">
        <f t="shared" si="1"/>
        <v>0</v>
      </c>
      <c r="F28" s="130"/>
      <c r="G28" s="131"/>
      <c r="H28" s="173">
        <f t="shared" si="2"/>
        <v>0</v>
      </c>
      <c r="I28" s="130"/>
      <c r="J28" s="174"/>
      <c r="K28" s="175">
        <f t="shared" si="3"/>
        <v>0</v>
      </c>
      <c r="L28" s="130"/>
      <c r="M28" s="131"/>
    </row>
    <row r="29" spans="2:14" ht="18" customHeight="1" x14ac:dyDescent="0.3">
      <c r="B29" s="170" t="s">
        <v>121</v>
      </c>
      <c r="C29" s="171" t="s">
        <v>149</v>
      </c>
      <c r="D29" s="172" t="str">
        <f t="shared" si="0"/>
        <v/>
      </c>
      <c r="E29" s="129">
        <f t="shared" si="1"/>
        <v>0</v>
      </c>
      <c r="F29" s="130"/>
      <c r="G29" s="131"/>
      <c r="H29" s="173">
        <f t="shared" si="2"/>
        <v>0</v>
      </c>
      <c r="I29" s="130"/>
      <c r="J29" s="174"/>
      <c r="K29" s="175">
        <f t="shared" si="3"/>
        <v>0</v>
      </c>
      <c r="L29" s="130"/>
      <c r="M29" s="131"/>
    </row>
    <row r="30" spans="2:14" ht="18" customHeight="1" x14ac:dyDescent="0.3">
      <c r="B30" s="176" t="s">
        <v>122</v>
      </c>
      <c r="C30" s="177" t="s">
        <v>151</v>
      </c>
      <c r="D30" s="178" t="str">
        <f t="shared" si="0"/>
        <v/>
      </c>
      <c r="E30" s="179">
        <f t="shared" si="1"/>
        <v>0</v>
      </c>
      <c r="F30" s="180"/>
      <c r="G30" s="181"/>
      <c r="H30" s="182">
        <f t="shared" si="2"/>
        <v>0</v>
      </c>
      <c r="I30" s="180"/>
      <c r="J30" s="183"/>
      <c r="K30" s="184">
        <f t="shared" si="3"/>
        <v>0</v>
      </c>
      <c r="L30" s="180"/>
      <c r="M30" s="181"/>
    </row>
    <row r="31" spans="2:14" ht="18" customHeight="1" x14ac:dyDescent="0.3">
      <c r="B31" s="176" t="s">
        <v>123</v>
      </c>
      <c r="C31" s="177" t="s">
        <v>98</v>
      </c>
      <c r="D31" s="178" t="str">
        <f t="shared" si="0"/>
        <v/>
      </c>
      <c r="E31" s="179">
        <f t="shared" si="1"/>
        <v>0</v>
      </c>
      <c r="F31" s="180"/>
      <c r="G31" s="181"/>
      <c r="H31" s="182">
        <f t="shared" si="2"/>
        <v>0</v>
      </c>
      <c r="I31" s="180"/>
      <c r="J31" s="183"/>
      <c r="K31" s="184">
        <f t="shared" si="3"/>
        <v>0</v>
      </c>
      <c r="L31" s="180"/>
      <c r="M31" s="181"/>
    </row>
    <row r="32" spans="2:14" ht="18" customHeight="1" x14ac:dyDescent="0.3">
      <c r="B32" s="185" t="s">
        <v>124</v>
      </c>
      <c r="C32" s="186" t="s">
        <v>97</v>
      </c>
      <c r="D32" s="187" t="str">
        <f t="shared" si="0"/>
        <v/>
      </c>
      <c r="E32" s="188">
        <f t="shared" si="1"/>
        <v>0</v>
      </c>
      <c r="F32" s="189"/>
      <c r="G32" s="190"/>
      <c r="H32" s="191">
        <f t="shared" si="2"/>
        <v>0</v>
      </c>
      <c r="I32" s="189"/>
      <c r="J32" s="192"/>
      <c r="K32" s="193">
        <f t="shared" si="3"/>
        <v>0</v>
      </c>
      <c r="L32" s="189"/>
      <c r="M32" s="190"/>
    </row>
    <row r="33" spans="2:13" ht="18" customHeight="1" x14ac:dyDescent="0.3">
      <c r="B33" s="185" t="s">
        <v>125</v>
      </c>
      <c r="C33" s="186" t="s">
        <v>96</v>
      </c>
      <c r="D33" s="187" t="str">
        <f t="shared" si="0"/>
        <v/>
      </c>
      <c r="E33" s="188">
        <f t="shared" si="1"/>
        <v>0</v>
      </c>
      <c r="F33" s="189"/>
      <c r="G33" s="190"/>
      <c r="H33" s="191">
        <f t="shared" si="2"/>
        <v>0</v>
      </c>
      <c r="I33" s="189"/>
      <c r="J33" s="192"/>
      <c r="K33" s="193">
        <f t="shared" si="3"/>
        <v>0</v>
      </c>
      <c r="L33" s="189"/>
      <c r="M33" s="190"/>
    </row>
    <row r="34" spans="2:13" ht="18" customHeight="1" x14ac:dyDescent="0.3">
      <c r="B34" s="185" t="s">
        <v>126</v>
      </c>
      <c r="C34" s="186" t="s">
        <v>95</v>
      </c>
      <c r="D34" s="187" t="str">
        <f t="shared" si="0"/>
        <v/>
      </c>
      <c r="E34" s="188">
        <f t="shared" si="1"/>
        <v>0</v>
      </c>
      <c r="F34" s="189"/>
      <c r="G34" s="190"/>
      <c r="H34" s="191">
        <f t="shared" si="2"/>
        <v>0</v>
      </c>
      <c r="I34" s="189"/>
      <c r="J34" s="192"/>
      <c r="K34" s="193">
        <f t="shared" si="3"/>
        <v>0</v>
      </c>
      <c r="L34" s="189"/>
      <c r="M34" s="190"/>
    </row>
    <row r="35" spans="2:13" ht="18" customHeight="1" thickBot="1" x14ac:dyDescent="0.35">
      <c r="B35" s="194" t="s">
        <v>127</v>
      </c>
      <c r="C35" s="195" t="s">
        <v>94</v>
      </c>
      <c r="D35" s="196" t="str">
        <f t="shared" si="0"/>
        <v/>
      </c>
      <c r="E35" s="135">
        <f t="shared" si="1"/>
        <v>0</v>
      </c>
      <c r="F35" s="136"/>
      <c r="G35" s="137"/>
      <c r="H35" s="197">
        <f t="shared" si="2"/>
        <v>0</v>
      </c>
      <c r="I35" s="136"/>
      <c r="J35" s="198"/>
      <c r="K35" s="199">
        <f t="shared" si="3"/>
        <v>0</v>
      </c>
      <c r="L35" s="136"/>
      <c r="M35" s="137"/>
    </row>
    <row r="36" spans="2:13" ht="24" customHeight="1" thickTop="1" x14ac:dyDescent="0.3">
      <c r="B36" s="200"/>
      <c r="D36" s="23"/>
      <c r="F36" s="69"/>
      <c r="G36" s="69"/>
      <c r="H36" s="111"/>
      <c r="I36" s="69"/>
      <c r="J36" s="69"/>
      <c r="K36" s="111"/>
      <c r="L36" s="69"/>
      <c r="M36" s="69"/>
    </row>
    <row r="37" spans="2:13" ht="16.8" x14ac:dyDescent="0.3">
      <c r="B37" s="201" t="s">
        <v>153</v>
      </c>
      <c r="E37" s="432"/>
      <c r="F37" s="432"/>
      <c r="G37" s="432"/>
      <c r="H37" s="432"/>
      <c r="I37" s="432"/>
      <c r="J37" s="432"/>
      <c r="K37" s="432"/>
      <c r="L37" s="432"/>
      <c r="M37" s="432"/>
    </row>
    <row r="38" spans="2:13" x14ac:dyDescent="0.3">
      <c r="B38" s="401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3"/>
    </row>
    <row r="39" spans="2:13" x14ac:dyDescent="0.3">
      <c r="B39" s="404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6"/>
    </row>
    <row r="40" spans="2:13" x14ac:dyDescent="0.3">
      <c r="B40" s="404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6"/>
    </row>
    <row r="41" spans="2:13" x14ac:dyDescent="0.3">
      <c r="B41" s="407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9"/>
    </row>
  </sheetData>
  <sheetProtection algorithmName="SHA-512" hashValue="qDAzGGyN0bF2nGyDmlfx3VgnYR32AmOaYZoC9dDz5ouM0Ug7VvSi4+7+FVSiCNezSbJNjp+XtHx7SKvHpykSVQ==" saltValue="GbCvcWTvTb8o8ztyHLdRkg==" spinCount="100000" sheet="1" objects="1" scenarios="1"/>
  <mergeCells count="11">
    <mergeCell ref="N6:N12"/>
    <mergeCell ref="B6:C6"/>
    <mergeCell ref="B4:C5"/>
    <mergeCell ref="E4:G4"/>
    <mergeCell ref="H4:J4"/>
    <mergeCell ref="K4:M4"/>
    <mergeCell ref="B38:M41"/>
    <mergeCell ref="E37:G37"/>
    <mergeCell ref="H37:J37"/>
    <mergeCell ref="K37:M37"/>
    <mergeCell ref="N13:N20"/>
  </mergeCells>
  <conditionalFormatting sqref="E7:E35">
    <cfRule type="cellIs" dxfId="8" priority="5" operator="equal">
      <formula>0</formula>
    </cfRule>
  </conditionalFormatting>
  <conditionalFormatting sqref="E6:M6 K7:K36">
    <cfRule type="cellIs" dxfId="7" priority="3" operator="equal">
      <formula>0</formula>
    </cfRule>
  </conditionalFormatting>
  <conditionalFormatting sqref="H7:H36">
    <cfRule type="cellIs" dxfId="6" priority="4" operator="equal">
      <formula>0</formula>
    </cfRule>
  </conditionalFormatting>
  <conditionalFormatting sqref="N6:N20">
    <cfRule type="notContainsBlanks" dxfId="5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700-000000000000}">
      <formula1>0</formula1>
    </dataValidation>
  </dataValidations>
  <printOptions horizontalCentered="1" verticalCentered="1"/>
  <pageMargins left="0.15748031496062992" right="0.15748031496062992" top="0.15748031496062992" bottom="0.51181102362204722" header="0.31496062992125984" footer="0.19685039370078741"/>
  <pageSetup scale="74" orientation="landscape" r:id="rId1"/>
  <headerFooter scaleWithDoc="0">
    <oddFooter>&amp;R&amp;"Goudy,Negrita Cursiva"Servicio de 0 a 6 años y Aula Integrada&amp;"Goudy,Cursiva",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>
    <pageSetUpPr fitToPage="1"/>
  </sheetPr>
  <dimension ref="B1:K16"/>
  <sheetViews>
    <sheetView showGridLines="0" zoomScale="90" zoomScaleNormal="90" workbookViewId="0">
      <selection activeCell="A2" sqref="A2"/>
    </sheetView>
  </sheetViews>
  <sheetFormatPr baseColWidth="10" defaultColWidth="11.44140625" defaultRowHeight="13.8" x14ac:dyDescent="0.3"/>
  <cols>
    <col min="1" max="1" width="6.109375" style="23" customWidth="1"/>
    <col min="2" max="2" width="5.109375" style="23" hidden="1" customWidth="1"/>
    <col min="3" max="3" width="56.5546875" style="23" customWidth="1"/>
    <col min="4" max="4" width="4.44140625" style="23" customWidth="1"/>
    <col min="5" max="5" width="6.44140625" style="23" customWidth="1"/>
    <col min="6" max="8" width="12.5546875" style="23" customWidth="1"/>
    <col min="9" max="9" width="7.6640625" style="23" customWidth="1"/>
    <col min="10" max="16384" width="11.44140625" style="23"/>
  </cols>
  <sheetData>
    <row r="1" spans="2:11" ht="18" customHeight="1" x14ac:dyDescent="0.3">
      <c r="C1" s="120" t="s">
        <v>664</v>
      </c>
      <c r="D1" s="120"/>
      <c r="E1" s="22"/>
      <c r="F1" s="22"/>
      <c r="G1" s="22"/>
      <c r="H1" s="22"/>
    </row>
    <row r="2" spans="2:11" ht="18" customHeight="1" x14ac:dyDescent="0.3">
      <c r="C2" s="419" t="s">
        <v>2592</v>
      </c>
      <c r="D2" s="419"/>
      <c r="E2" s="419"/>
      <c r="F2" s="419"/>
      <c r="G2" s="419"/>
      <c r="H2" s="419"/>
    </row>
    <row r="3" spans="2:11" ht="15.75" customHeight="1" thickBot="1" x14ac:dyDescent="0.35">
      <c r="C3" s="410"/>
      <c r="D3" s="410"/>
      <c r="E3" s="410"/>
      <c r="F3" s="410"/>
      <c r="G3" s="410"/>
      <c r="H3" s="410"/>
    </row>
    <row r="4" spans="2:11" ht="30" customHeight="1" thickTop="1" thickBot="1" x14ac:dyDescent="0.35">
      <c r="B4" s="23">
        <v>1</v>
      </c>
      <c r="C4" s="121" t="s">
        <v>154</v>
      </c>
      <c r="D4" s="121"/>
      <c r="E4" s="122"/>
      <c r="F4" s="123" t="s">
        <v>0</v>
      </c>
      <c r="G4" s="82" t="s">
        <v>87</v>
      </c>
      <c r="H4" s="83" t="s">
        <v>88</v>
      </c>
    </row>
    <row r="5" spans="2:11" ht="34.5" customHeight="1" thickTop="1" thickBot="1" x14ac:dyDescent="0.35">
      <c r="B5" s="23">
        <v>2</v>
      </c>
      <c r="C5" s="124" t="s">
        <v>666</v>
      </c>
      <c r="D5" s="124"/>
      <c r="E5" s="125"/>
      <c r="F5" s="30">
        <f t="shared" ref="F5:F8" si="0">+G5+H5</f>
        <v>0</v>
      </c>
      <c r="G5" s="31">
        <f>SUM(G6:G8)</f>
        <v>0</v>
      </c>
      <c r="H5" s="126">
        <f>SUM(H6:H8)</f>
        <v>0</v>
      </c>
    </row>
    <row r="6" spans="2:11" ht="34.5" customHeight="1" x14ac:dyDescent="0.3">
      <c r="B6" s="23">
        <v>3</v>
      </c>
      <c r="C6" s="127" t="s">
        <v>161</v>
      </c>
      <c r="E6" s="128" t="str">
        <f>IF(AND(F6=0,'CUADRO 7'!E5&gt;0),"**","")</f>
        <v/>
      </c>
      <c r="F6" s="129">
        <f t="shared" si="0"/>
        <v>0</v>
      </c>
      <c r="G6" s="130"/>
      <c r="H6" s="131"/>
    </row>
    <row r="7" spans="2:11" ht="34.5" customHeight="1" x14ac:dyDescent="0.3">
      <c r="B7" s="23">
        <v>4</v>
      </c>
      <c r="C7" s="127" t="s">
        <v>2773</v>
      </c>
      <c r="D7" s="127"/>
      <c r="E7" s="128" t="str">
        <f>IF(AND(F7=0,'CUADRO 7'!E16&gt;0),"**","")</f>
        <v/>
      </c>
      <c r="F7" s="129">
        <f t="shared" si="0"/>
        <v>0</v>
      </c>
      <c r="G7" s="130"/>
      <c r="H7" s="131"/>
      <c r="I7" s="439" t="str">
        <f>IF(F7=0,"Debe indicar los Docentes de Educación Especial","")</f>
        <v>Debe indicar los Docentes de Educación Especial</v>
      </c>
      <c r="J7" s="439"/>
      <c r="K7" s="439"/>
    </row>
    <row r="8" spans="2:11" ht="34.5" customHeight="1" thickBot="1" x14ac:dyDescent="0.35">
      <c r="B8" s="23">
        <v>5</v>
      </c>
      <c r="C8" s="132" t="s">
        <v>2774</v>
      </c>
      <c r="D8" s="133" t="s">
        <v>2593</v>
      </c>
      <c r="E8" s="134" t="str">
        <f>IF(AND(F8=0,'CUADRO 7'!E27&gt;0),"**","")</f>
        <v/>
      </c>
      <c r="F8" s="135">
        <f t="shared" si="0"/>
        <v>0</v>
      </c>
      <c r="G8" s="136"/>
      <c r="H8" s="137"/>
      <c r="I8" s="138"/>
      <c r="J8" s="139"/>
      <c r="K8" s="138"/>
    </row>
    <row r="9" spans="2:11" ht="18" customHeight="1" thickTop="1" x14ac:dyDescent="0.3">
      <c r="C9" s="140" t="s">
        <v>2594</v>
      </c>
      <c r="D9" s="140"/>
      <c r="E9" s="71"/>
      <c r="F9" s="77"/>
      <c r="G9" s="69"/>
      <c r="H9" s="69"/>
    </row>
    <row r="10" spans="2:11" ht="25.2" customHeight="1" x14ac:dyDescent="0.3">
      <c r="C10" s="115" t="str">
        <f>IF(OR(E6="**",E7="**",E8="**"),"** En el Cuadro 7 se indicaron datos, debe completar este Cuadro.","")</f>
        <v/>
      </c>
      <c r="E10" s="141"/>
      <c r="F10" s="111"/>
      <c r="G10" s="142"/>
      <c r="H10" s="142"/>
    </row>
    <row r="11" spans="2:11" ht="21" customHeight="1" x14ac:dyDescent="0.3">
      <c r="C11" s="72" t="s">
        <v>153</v>
      </c>
      <c r="D11" s="72"/>
      <c r="E11" s="72"/>
      <c r="G11" s="438"/>
      <c r="H11" s="438"/>
    </row>
    <row r="12" spans="2:11" x14ac:dyDescent="0.3">
      <c r="B12" s="23">
        <v>6</v>
      </c>
      <c r="C12" s="401"/>
      <c r="D12" s="402"/>
      <c r="E12" s="402"/>
      <c r="F12" s="402"/>
      <c r="G12" s="402"/>
      <c r="H12" s="403"/>
    </row>
    <row r="13" spans="2:11" x14ac:dyDescent="0.3">
      <c r="C13" s="404"/>
      <c r="D13" s="405"/>
      <c r="E13" s="405"/>
      <c r="F13" s="405"/>
      <c r="G13" s="405"/>
      <c r="H13" s="406"/>
    </row>
    <row r="14" spans="2:11" ht="18" customHeight="1" x14ac:dyDescent="0.3">
      <c r="C14" s="404"/>
      <c r="D14" s="405"/>
      <c r="E14" s="405"/>
      <c r="F14" s="405"/>
      <c r="G14" s="405"/>
      <c r="H14" s="406"/>
    </row>
    <row r="15" spans="2:11" ht="18" customHeight="1" x14ac:dyDescent="0.3">
      <c r="C15" s="404"/>
      <c r="D15" s="405"/>
      <c r="E15" s="405"/>
      <c r="F15" s="405"/>
      <c r="G15" s="405"/>
      <c r="H15" s="406"/>
    </row>
    <row r="16" spans="2:11" ht="18" customHeight="1" x14ac:dyDescent="0.3">
      <c r="C16" s="407"/>
      <c r="D16" s="408"/>
      <c r="E16" s="408"/>
      <c r="F16" s="408"/>
      <c r="G16" s="408"/>
      <c r="H16" s="409"/>
    </row>
  </sheetData>
  <sheetProtection algorithmName="SHA-512" hashValue="azuX6z6ZChsZfuac/bQrcrFSWICoGy+KJy0cj013ZpvmSv/N8sP3ydhEIuQ4kvb7GvqEAo1hLgIuLRa2Qb+8fQ==" saltValue="b6LDj+ZCFowBwQ5clW4YDA==" spinCount="100000" sheet="1" objects="1" scenarios="1"/>
  <mergeCells count="4">
    <mergeCell ref="C12:H16"/>
    <mergeCell ref="G11:H11"/>
    <mergeCell ref="I7:K7"/>
    <mergeCell ref="C2:H3"/>
  </mergeCells>
  <conditionalFormatting sqref="F5:F8 F10">
    <cfRule type="cellIs" dxfId="4" priority="3" operator="equal">
      <formula>0</formula>
    </cfRule>
  </conditionalFormatting>
  <conditionalFormatting sqref="F5:H5">
    <cfRule type="cellIs" dxfId="3" priority="2" operator="equal">
      <formula>0</formula>
    </cfRule>
  </conditionalFormatting>
  <dataValidations count="1">
    <dataValidation type="whole" operator="greaterThanOrEqual" allowBlank="1" showInputMessage="1" showErrorMessage="1" sqref="F5:H8" xr:uid="{00000000-0002-0000-0800-000000000000}">
      <formula1>0</formula1>
    </dataValidation>
  </dataValidations>
  <printOptions horizontalCentered="1" verticalCentered="1"/>
  <pageMargins left="0.15748031496062992" right="0.15748031496062992" top="0.15748031496062992" bottom="0.51181102362204722" header="0.31496062992125984" footer="0.19685039370078741"/>
  <pageSetup orientation="landscape" r:id="rId1"/>
  <headerFooter scaleWithDoc="0">
    <oddFooter>&amp;R&amp;"Goudy,Negrita Cursiva"Servicio de 0 a 6 años y Aula Integrada&amp;"Goudy,Cursiva",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16</vt:i4>
      </vt:variant>
    </vt:vector>
  </HeadingPairs>
  <TitlesOfParts>
    <vt:vector size="27" baseType="lpstr">
      <vt:lpstr>ubicacion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Portada!Área_de_impresión</vt:lpstr>
      <vt:lpstr>datos</vt:lpstr>
      <vt:lpstr>dependencia</vt:lpstr>
      <vt:lpstr>prov</vt:lpstr>
      <vt:lpstr>sino</vt:lpstr>
      <vt:lpstr>'CUADRO 4'!Títulos_a_imprimir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2024-03-12T16:59:53Z</cp:lastPrinted>
  <dcterms:created xsi:type="dcterms:W3CDTF">2011-05-27T17:11:21Z</dcterms:created>
  <dcterms:modified xsi:type="dcterms:W3CDTF">2024-03-18T05:15:09Z</dcterms:modified>
</cp:coreProperties>
</file>