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2024 debv\Censo Escolar 2024--Informe INICIAL\FORMULARIOS\Colegios\"/>
    </mc:Choice>
  </mc:AlternateContent>
  <xr:revisionPtr revIDLastSave="0" documentId="13_ncr:1_{FC1D28FF-D084-4AC8-8B13-A845DE85E10F}" xr6:coauthVersionLast="47" xr6:coauthVersionMax="47" xr10:uidLastSave="{00000000-0000-0000-0000-000000000000}"/>
  <workbookProtection workbookAlgorithmName="SHA-512" workbookHashValue="GzjOhGA9ZEazbHenjuL1twL9zVOkKRsDfv7Krg6N1rcOD7uF8UPHgT1ey/bRPtZRu28unWbv8KRpv+ZhxFG0lA==" workbookSaltValue="5/OKo10QBWPlVyrsPTvrsw==" workbookSpinCount="100000" lockStructure="1"/>
  <bookViews>
    <workbookView xWindow="-120" yWindow="-16320" windowWidth="29040" windowHeight="15720" tabRatio="848" firstSheet="2" activeTab="2" xr2:uid="{00000000-000D-0000-FFFF-FFFF00000000}"/>
  </bookViews>
  <sheets>
    <sheet name="ubicacion" sheetId="80" state="hidden" r:id="rId1"/>
    <sheet name="Códigos Portada" sheetId="27" state="hidden" r:id="rId2"/>
    <sheet name="Portada" sheetId="12" r:id="rId3"/>
    <sheet name="CUADRO 1" sheetId="96" r:id="rId4"/>
    <sheet name="CUADRO 2" sheetId="100" r:id="rId5"/>
    <sheet name="CUADRO 3" sheetId="86" r:id="rId6"/>
    <sheet name="CUADRO 4" sheetId="87" r:id="rId7"/>
    <sheet name="CUADRO 5" sheetId="67" r:id="rId8"/>
    <sheet name="CUADRO 6" sheetId="90" r:id="rId9"/>
    <sheet name="RenCT" sheetId="91" state="hidden" r:id="rId10"/>
    <sheet name="CUADRO 7" sheetId="76" r:id="rId11"/>
    <sheet name="CUADRO 8" sheetId="77" r:id="rId12"/>
    <sheet name="CUADRO 9" sheetId="78" r:id="rId13"/>
    <sheet name="CUADRO 10" sheetId="104" r:id="rId14"/>
    <sheet name="CUADRO 11" sheetId="105" r:id="rId15"/>
    <sheet name="CUADRO 12" sheetId="106" r:id="rId16"/>
    <sheet name="CUADRO 13" sheetId="107" r:id="rId17"/>
  </sheets>
  <definedNames>
    <definedName name="_xlnm._FilterDatabase" localSheetId="1" hidden="1">'Códigos Portada'!$A$2:$W$4</definedName>
    <definedName name="_xlnm._FilterDatabase" localSheetId="4" hidden="1">'CUADRO 2'!$D$8:$R$86</definedName>
    <definedName name="_xlnm._FilterDatabase" localSheetId="9" hidden="1">RenCT!$A$2:$AB$4</definedName>
    <definedName name="aplazados">RenCT!$A$3:$AH$91</definedName>
    <definedName name="_xlnm.Print_Area" localSheetId="3">'CUADRO 1'!$C$1:$K$16</definedName>
    <definedName name="_xlnm.Print_Area" localSheetId="13">'CUADRO 10'!$D$1:$G$72</definedName>
    <definedName name="_xlnm.Print_Area" localSheetId="14">'CUADRO 11'!$C$1:$G$35</definedName>
    <definedName name="_xlnm.Print_Area" localSheetId="15">'CUADRO 12'!$C$1:$G$18</definedName>
    <definedName name="_xlnm.Print_Area" localSheetId="16">'CUADRO 13'!$C$1:$M$17</definedName>
    <definedName name="_xlnm.Print_Area" localSheetId="4">'CUADRO 2'!$D$1:$R$91</definedName>
    <definedName name="_xlnm.Print_Area" localSheetId="5">'CUADRO 3'!$C$1:$I$38</definedName>
    <definedName name="_xlnm.Print_Area" localSheetId="6">'CUADRO 4'!$C$1:$O$41</definedName>
    <definedName name="_xlnm.Print_Area" localSheetId="7">'CUADRO 5'!$C$1:$L$39</definedName>
    <definedName name="_xlnm.Print_Area" localSheetId="8">'CUADRO 6'!$C$1:$I$18</definedName>
    <definedName name="_xlnm.Print_Area" localSheetId="10">'CUADRO 7'!$C$1:$J$17</definedName>
    <definedName name="_xlnm.Print_Area" localSheetId="11">'CUADRO 8'!$C$1:$G$61</definedName>
    <definedName name="_xlnm.Print_Area" localSheetId="12">'CUADRO 9'!$C$1:$M$35</definedName>
    <definedName name="_xlnm.Print_Area" localSheetId="2">Portada!$C$2:$F$30</definedName>
    <definedName name="codigo">'Códigos Portada'!$A$3:$B$96</definedName>
    <definedName name="datos">'Códigos Portada'!$D$3:$W$96</definedName>
    <definedName name="MARCA">'CUADRO 10'!$H$7</definedName>
    <definedName name="prov">ubicacion!$A$1:$B$492</definedName>
    <definedName name="sino">Portada!$A$36:$A$37</definedName>
    <definedName name="sino1">'CUADRO 10'!$I$4:$I$6</definedName>
    <definedName name="_xlnm.Print_Titles" localSheetId="4">'CUADRO 2'!$3:$5</definedName>
    <definedName name="ubic">ubicacion!$D$2:$D$492</definedName>
    <definedName name="ubicac">ubicacion!$D$2:$E$492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1" i="104" l="1"/>
  <c r="G7" i="100"/>
  <c r="F7" i="100"/>
  <c r="E7" i="100"/>
  <c r="G21" i="104" l="1"/>
  <c r="G19" i="104"/>
  <c r="G17" i="104"/>
  <c r="G16" i="104"/>
  <c r="E16" i="104"/>
  <c r="G15" i="104"/>
  <c r="C4" i="91" l="1"/>
  <c r="C5" i="91"/>
  <c r="C6" i="91"/>
  <c r="C7" i="91"/>
  <c r="C8" i="91"/>
  <c r="C9" i="91"/>
  <c r="C10" i="91"/>
  <c r="C11" i="91"/>
  <c r="C12" i="91"/>
  <c r="C13" i="91"/>
  <c r="C14" i="91"/>
  <c r="C15" i="91"/>
  <c r="C16" i="91"/>
  <c r="C17" i="91"/>
  <c r="C18" i="91"/>
  <c r="C19" i="91"/>
  <c r="C20" i="91"/>
  <c r="C21" i="91"/>
  <c r="C22" i="91"/>
  <c r="C23" i="91"/>
  <c r="C24" i="91"/>
  <c r="C25" i="91"/>
  <c r="C26" i="91"/>
  <c r="C27" i="91"/>
  <c r="C28" i="91"/>
  <c r="C29" i="91"/>
  <c r="C30" i="91"/>
  <c r="C31" i="91"/>
  <c r="C32" i="91"/>
  <c r="C33" i="91"/>
  <c r="C34" i="91"/>
  <c r="C35" i="91"/>
  <c r="C36" i="91"/>
  <c r="C37" i="91"/>
  <c r="C38" i="91"/>
  <c r="C39" i="91"/>
  <c r="C40" i="91"/>
  <c r="C41" i="91"/>
  <c r="C42" i="91"/>
  <c r="C43" i="91"/>
  <c r="C44" i="91"/>
  <c r="C45" i="91"/>
  <c r="C46" i="91"/>
  <c r="C47" i="91"/>
  <c r="C48" i="91"/>
  <c r="C49" i="91"/>
  <c r="C50" i="91"/>
  <c r="C51" i="91"/>
  <c r="C52" i="91"/>
  <c r="C53" i="91"/>
  <c r="C54" i="91"/>
  <c r="C55" i="91"/>
  <c r="C56" i="91"/>
  <c r="C57" i="91"/>
  <c r="C58" i="91"/>
  <c r="C59" i="91"/>
  <c r="C60" i="91"/>
  <c r="C61" i="91"/>
  <c r="C62" i="91"/>
  <c r="C63" i="91"/>
  <c r="C64" i="91"/>
  <c r="C65" i="91"/>
  <c r="C66" i="91"/>
  <c r="C67" i="91"/>
  <c r="C68" i="91"/>
  <c r="C69" i="91"/>
  <c r="C70" i="91"/>
  <c r="C71" i="91"/>
  <c r="C72" i="91"/>
  <c r="C73" i="91"/>
  <c r="C74" i="91"/>
  <c r="C75" i="91"/>
  <c r="C76" i="91"/>
  <c r="C77" i="91"/>
  <c r="C78" i="91"/>
  <c r="C79" i="91"/>
  <c r="C80" i="91"/>
  <c r="C81" i="91"/>
  <c r="C82" i="91"/>
  <c r="C83" i="91"/>
  <c r="C84" i="91"/>
  <c r="C85" i="91"/>
  <c r="C86" i="91"/>
  <c r="C87" i="91"/>
  <c r="C88" i="91"/>
  <c r="C89" i="91"/>
  <c r="C90" i="91"/>
  <c r="C91" i="91"/>
  <c r="C3" i="91"/>
  <c r="L10" i="107"/>
  <c r="N39" i="100" l="1"/>
  <c r="K39" i="100"/>
  <c r="H39" i="100"/>
  <c r="G39" i="100"/>
  <c r="F39" i="100"/>
  <c r="E39" i="100"/>
  <c r="N30" i="100"/>
  <c r="K30" i="100"/>
  <c r="H30" i="100"/>
  <c r="G30" i="100"/>
  <c r="E30" i="100" s="1"/>
  <c r="F30" i="100"/>
  <c r="N22" i="100"/>
  <c r="K22" i="100"/>
  <c r="H22" i="100"/>
  <c r="G22" i="100"/>
  <c r="F22" i="100"/>
  <c r="E22" i="100" s="1"/>
  <c r="N64" i="100"/>
  <c r="K64" i="100"/>
  <c r="H64" i="100"/>
  <c r="G64" i="100"/>
  <c r="F64" i="100"/>
  <c r="E64" i="100" s="1"/>
  <c r="D40" i="77" l="1"/>
  <c r="D10" i="76" l="1"/>
  <c r="E9" i="107" l="1"/>
  <c r="D9" i="107"/>
  <c r="L9" i="107" s="1"/>
  <c r="E8" i="107"/>
  <c r="D8" i="107"/>
  <c r="L8" i="107" s="1"/>
  <c r="E7" i="107"/>
  <c r="D7" i="107"/>
  <c r="L7" i="107" s="1"/>
  <c r="E6" i="107"/>
  <c r="D6" i="107"/>
  <c r="E5" i="107"/>
  <c r="D5" i="107"/>
  <c r="L5" i="107" s="1"/>
  <c r="G5" i="106"/>
  <c r="F5" i="106"/>
  <c r="E5" i="106"/>
  <c r="D5" i="106"/>
  <c r="B3" i="106"/>
  <c r="B4" i="106" s="1"/>
  <c r="B5" i="106" s="1"/>
  <c r="B6" i="106" s="1"/>
  <c r="B7" i="106" s="1"/>
  <c r="B8" i="106" s="1"/>
  <c r="G23" i="105"/>
  <c r="G22" i="105"/>
  <c r="D22" i="105"/>
  <c r="C26" i="105" s="1"/>
  <c r="G21" i="105"/>
  <c r="G20" i="105"/>
  <c r="G19" i="105"/>
  <c r="G18" i="105"/>
  <c r="G17" i="105"/>
  <c r="G16" i="105"/>
  <c r="D16" i="105"/>
  <c r="C25" i="105" s="1"/>
  <c r="G15" i="105"/>
  <c r="G14" i="105"/>
  <c r="G13" i="105"/>
  <c r="G12" i="105"/>
  <c r="G11" i="105"/>
  <c r="G10" i="105"/>
  <c r="G9" i="105"/>
  <c r="G8" i="105"/>
  <c r="G7" i="105"/>
  <c r="F6" i="105"/>
  <c r="E6" i="105"/>
  <c r="E4" i="105" s="1"/>
  <c r="G5" i="105"/>
  <c r="F4" i="105"/>
  <c r="E60" i="104"/>
  <c r="B60" i="104"/>
  <c r="B61" i="104" s="1"/>
  <c r="B62" i="104" s="1"/>
  <c r="B63" i="104" s="1"/>
  <c r="B64" i="104" s="1"/>
  <c r="G59" i="104"/>
  <c r="G52" i="104"/>
  <c r="B52" i="104"/>
  <c r="B53" i="104" s="1"/>
  <c r="B54" i="104" s="1"/>
  <c r="B55" i="104" s="1"/>
  <c r="B56" i="104" s="1"/>
  <c r="B57" i="104" s="1"/>
  <c r="G44" i="104"/>
  <c r="B44" i="104"/>
  <c r="B45" i="104" s="1"/>
  <c r="B46" i="104" s="1"/>
  <c r="B47" i="104" s="1"/>
  <c r="B48" i="104" s="1"/>
  <c r="B49" i="104" s="1"/>
  <c r="G31" i="104"/>
  <c r="B31" i="104"/>
  <c r="B32" i="104" s="1"/>
  <c r="B33" i="104" s="1"/>
  <c r="B34" i="104" s="1"/>
  <c r="B35" i="104" s="1"/>
  <c r="B36" i="104" s="1"/>
  <c r="B37" i="104" s="1"/>
  <c r="B38" i="104" s="1"/>
  <c r="B39" i="104" s="1"/>
  <c r="B40" i="104" s="1"/>
  <c r="B41" i="104" s="1"/>
  <c r="G25" i="104"/>
  <c r="B25" i="104"/>
  <c r="B26" i="104" s="1"/>
  <c r="B27" i="104" s="1"/>
  <c r="B28" i="104" s="1"/>
  <c r="B18" i="104"/>
  <c r="B19" i="104" s="1"/>
  <c r="B20" i="104" s="1"/>
  <c r="B21" i="104" s="1"/>
  <c r="B22" i="104" s="1"/>
  <c r="G13" i="104"/>
  <c r="G12" i="104"/>
  <c r="G11" i="104"/>
  <c r="G10" i="104"/>
  <c r="G9" i="104"/>
  <c r="B8" i="104"/>
  <c r="B9" i="104" s="1"/>
  <c r="B10" i="104" s="1"/>
  <c r="B11" i="104" s="1"/>
  <c r="B12" i="104" s="1"/>
  <c r="B13" i="104" s="1"/>
  <c r="G4" i="104"/>
  <c r="L6" i="107" l="1"/>
  <c r="C24" i="105"/>
  <c r="N15" i="100" l="1"/>
  <c r="K15" i="100"/>
  <c r="H15" i="100"/>
  <c r="G15" i="100"/>
  <c r="F15" i="100"/>
  <c r="N25" i="100"/>
  <c r="K25" i="100"/>
  <c r="H25" i="100"/>
  <c r="G25" i="100"/>
  <c r="F25" i="100"/>
  <c r="N28" i="100"/>
  <c r="K28" i="100"/>
  <c r="H28" i="100"/>
  <c r="G28" i="100"/>
  <c r="F28" i="100"/>
  <c r="F29" i="100"/>
  <c r="G29" i="100"/>
  <c r="H29" i="100"/>
  <c r="K29" i="100"/>
  <c r="N29" i="100"/>
  <c r="N32" i="100"/>
  <c r="K32" i="100"/>
  <c r="H32" i="100"/>
  <c r="G32" i="100"/>
  <c r="F32" i="100"/>
  <c r="N43" i="100"/>
  <c r="K43" i="100"/>
  <c r="H43" i="100"/>
  <c r="G43" i="100"/>
  <c r="F43" i="100"/>
  <c r="N44" i="100"/>
  <c r="K44" i="100"/>
  <c r="H44" i="100"/>
  <c r="G44" i="100"/>
  <c r="F44" i="100"/>
  <c r="N49" i="100"/>
  <c r="K49" i="100"/>
  <c r="H49" i="100"/>
  <c r="G49" i="100"/>
  <c r="F49" i="100"/>
  <c r="N52" i="100"/>
  <c r="K52" i="100"/>
  <c r="H52" i="100"/>
  <c r="G52" i="100"/>
  <c r="F52" i="100"/>
  <c r="N63" i="100"/>
  <c r="K63" i="100"/>
  <c r="H63" i="100"/>
  <c r="G63" i="100"/>
  <c r="F63" i="100"/>
  <c r="N73" i="100"/>
  <c r="K73" i="100"/>
  <c r="H73" i="100"/>
  <c r="G73" i="100"/>
  <c r="F73" i="100"/>
  <c r="F81" i="100"/>
  <c r="G81" i="100"/>
  <c r="H81" i="100"/>
  <c r="K81" i="100"/>
  <c r="N81" i="100"/>
  <c r="F82" i="100"/>
  <c r="G82" i="100"/>
  <c r="H82" i="100"/>
  <c r="K82" i="100"/>
  <c r="N82" i="100"/>
  <c r="F83" i="100"/>
  <c r="G83" i="100"/>
  <c r="H83" i="100"/>
  <c r="K83" i="100"/>
  <c r="N83" i="100"/>
  <c r="F50" i="100"/>
  <c r="G50" i="100"/>
  <c r="H50" i="100"/>
  <c r="K50" i="100"/>
  <c r="N50" i="100"/>
  <c r="E28" i="100" l="1"/>
  <c r="E25" i="100"/>
  <c r="E15" i="100"/>
  <c r="E29" i="100"/>
  <c r="E81" i="100"/>
  <c r="E82" i="100"/>
  <c r="E73" i="100"/>
  <c r="E44" i="100"/>
  <c r="E83" i="100"/>
  <c r="E43" i="100"/>
  <c r="E50" i="100"/>
  <c r="E52" i="100"/>
  <c r="E32" i="100"/>
  <c r="E49" i="100"/>
  <c r="E63" i="100"/>
  <c r="N23" i="100" l="1"/>
  <c r="K23" i="100"/>
  <c r="H23" i="100"/>
  <c r="G23" i="100"/>
  <c r="F23" i="100"/>
  <c r="N36" i="100"/>
  <c r="K36" i="100"/>
  <c r="H36" i="100"/>
  <c r="G36" i="100"/>
  <c r="F36" i="100"/>
  <c r="N10" i="100"/>
  <c r="K10" i="100"/>
  <c r="H10" i="100"/>
  <c r="G10" i="100"/>
  <c r="F10" i="100"/>
  <c r="N67" i="100"/>
  <c r="K67" i="100"/>
  <c r="H67" i="100"/>
  <c r="G67" i="100"/>
  <c r="F67" i="100"/>
  <c r="F65" i="100"/>
  <c r="G65" i="100"/>
  <c r="H65" i="100"/>
  <c r="K65" i="100"/>
  <c r="N65" i="100"/>
  <c r="E67" i="100" l="1"/>
  <c r="E23" i="100"/>
  <c r="E36" i="100"/>
  <c r="E10" i="100"/>
  <c r="E65" i="100"/>
  <c r="N85" i="100" l="1"/>
  <c r="K85" i="100"/>
  <c r="H85" i="100"/>
  <c r="G85" i="100"/>
  <c r="F85" i="100"/>
  <c r="N84" i="100"/>
  <c r="K84" i="100"/>
  <c r="H84" i="100"/>
  <c r="G84" i="100"/>
  <c r="F84" i="100"/>
  <c r="N80" i="100"/>
  <c r="K80" i="100"/>
  <c r="H80" i="100"/>
  <c r="G80" i="100"/>
  <c r="F80" i="100"/>
  <c r="N79" i="100"/>
  <c r="K79" i="100"/>
  <c r="H79" i="100"/>
  <c r="G79" i="100"/>
  <c r="F79" i="100"/>
  <c r="N78" i="100"/>
  <c r="K78" i="100"/>
  <c r="H78" i="100"/>
  <c r="G78" i="100"/>
  <c r="F78" i="100"/>
  <c r="P77" i="100"/>
  <c r="O77" i="100"/>
  <c r="M77" i="100"/>
  <c r="L77" i="100"/>
  <c r="J77" i="100"/>
  <c r="I77" i="100"/>
  <c r="N76" i="100"/>
  <c r="K76" i="100"/>
  <c r="H76" i="100"/>
  <c r="G76" i="100"/>
  <c r="F76" i="100"/>
  <c r="N75" i="100"/>
  <c r="K75" i="100"/>
  <c r="H75" i="100"/>
  <c r="G75" i="100"/>
  <c r="F75" i="100"/>
  <c r="N74" i="100"/>
  <c r="K74" i="100"/>
  <c r="H74" i="100"/>
  <c r="G74" i="100"/>
  <c r="F74" i="100"/>
  <c r="N72" i="100"/>
  <c r="K72" i="100"/>
  <c r="H72" i="100"/>
  <c r="G72" i="100"/>
  <c r="F72" i="100"/>
  <c r="N71" i="100"/>
  <c r="K71" i="100"/>
  <c r="H71" i="100"/>
  <c r="G71" i="100"/>
  <c r="F71" i="100"/>
  <c r="N70" i="100"/>
  <c r="K70" i="100"/>
  <c r="H70" i="100"/>
  <c r="G70" i="100"/>
  <c r="F70" i="100"/>
  <c r="N69" i="100"/>
  <c r="K69" i="100"/>
  <c r="H69" i="100"/>
  <c r="G69" i="100"/>
  <c r="F69" i="100"/>
  <c r="N68" i="100"/>
  <c r="K68" i="100"/>
  <c r="H68" i="100"/>
  <c r="G68" i="100"/>
  <c r="F68" i="100"/>
  <c r="N66" i="100"/>
  <c r="K66" i="100"/>
  <c r="H66" i="100"/>
  <c r="G66" i="100"/>
  <c r="F66" i="100"/>
  <c r="N62" i="100"/>
  <c r="K62" i="100"/>
  <c r="H62" i="100"/>
  <c r="G62" i="100"/>
  <c r="F62" i="100"/>
  <c r="N61" i="100"/>
  <c r="K61" i="100"/>
  <c r="H61" i="100"/>
  <c r="G61" i="100"/>
  <c r="F61" i="100"/>
  <c r="N60" i="100"/>
  <c r="K60" i="100"/>
  <c r="H60" i="100"/>
  <c r="G60" i="100"/>
  <c r="F60" i="100"/>
  <c r="N59" i="100"/>
  <c r="K59" i="100"/>
  <c r="H59" i="100"/>
  <c r="G59" i="100"/>
  <c r="F59" i="100"/>
  <c r="N58" i="100"/>
  <c r="K58" i="100"/>
  <c r="H58" i="100"/>
  <c r="G58" i="100"/>
  <c r="F58" i="100"/>
  <c r="N57" i="100"/>
  <c r="K57" i="100"/>
  <c r="H57" i="100"/>
  <c r="G57" i="100"/>
  <c r="F57" i="100"/>
  <c r="N56" i="100"/>
  <c r="K56" i="100"/>
  <c r="H56" i="100"/>
  <c r="G56" i="100"/>
  <c r="F56" i="100"/>
  <c r="N55" i="100"/>
  <c r="K55" i="100"/>
  <c r="H55" i="100"/>
  <c r="G55" i="100"/>
  <c r="F55" i="100"/>
  <c r="N54" i="100"/>
  <c r="K54" i="100"/>
  <c r="H54" i="100"/>
  <c r="G54" i="100"/>
  <c r="F54" i="100"/>
  <c r="N53" i="100"/>
  <c r="K53" i="100"/>
  <c r="H53" i="100"/>
  <c r="G53" i="100"/>
  <c r="F53" i="100"/>
  <c r="N51" i="100"/>
  <c r="K51" i="100"/>
  <c r="H51" i="100"/>
  <c r="G51" i="100"/>
  <c r="F51" i="100"/>
  <c r="N48" i="100"/>
  <c r="K48" i="100"/>
  <c r="H48" i="100"/>
  <c r="G48" i="100"/>
  <c r="F48" i="100"/>
  <c r="P47" i="100"/>
  <c r="O47" i="100"/>
  <c r="M47" i="100"/>
  <c r="L47" i="100"/>
  <c r="J47" i="100"/>
  <c r="I47" i="100"/>
  <c r="N45" i="100"/>
  <c r="K45" i="100"/>
  <c r="H45" i="100"/>
  <c r="G45" i="100"/>
  <c r="F45" i="100"/>
  <c r="N46" i="100"/>
  <c r="K46" i="100"/>
  <c r="H46" i="100"/>
  <c r="G46" i="100"/>
  <c r="F46" i="100"/>
  <c r="N42" i="100"/>
  <c r="K42" i="100"/>
  <c r="H42" i="100"/>
  <c r="G42" i="100"/>
  <c r="F42" i="100"/>
  <c r="N41" i="100"/>
  <c r="K41" i="100"/>
  <c r="H41" i="100"/>
  <c r="G41" i="100"/>
  <c r="F41" i="100"/>
  <c r="N40" i="100"/>
  <c r="K40" i="100"/>
  <c r="H40" i="100"/>
  <c r="G40" i="100"/>
  <c r="F40" i="100"/>
  <c r="N38" i="100"/>
  <c r="K38" i="100"/>
  <c r="H38" i="100"/>
  <c r="G38" i="100"/>
  <c r="F38" i="100"/>
  <c r="N37" i="100"/>
  <c r="K37" i="100"/>
  <c r="H37" i="100"/>
  <c r="G37" i="100"/>
  <c r="F37" i="100"/>
  <c r="N35" i="100"/>
  <c r="K35" i="100"/>
  <c r="H35" i="100"/>
  <c r="G35" i="100"/>
  <c r="F35" i="100"/>
  <c r="N34" i="100"/>
  <c r="K34" i="100"/>
  <c r="H34" i="100"/>
  <c r="G34" i="100"/>
  <c r="F34" i="100"/>
  <c r="N33" i="100"/>
  <c r="K33" i="100"/>
  <c r="H33" i="100"/>
  <c r="G33" i="100"/>
  <c r="F33" i="100"/>
  <c r="N31" i="100"/>
  <c r="K31" i="100"/>
  <c r="H31" i="100"/>
  <c r="G31" i="100"/>
  <c r="F31" i="100"/>
  <c r="N27" i="100"/>
  <c r="K27" i="100"/>
  <c r="H27" i="100"/>
  <c r="G27" i="100"/>
  <c r="F27" i="100"/>
  <c r="N26" i="100"/>
  <c r="K26" i="100"/>
  <c r="H26" i="100"/>
  <c r="G26" i="100"/>
  <c r="F26" i="100"/>
  <c r="N24" i="100"/>
  <c r="K24" i="100"/>
  <c r="H24" i="100"/>
  <c r="G24" i="100"/>
  <c r="F24" i="100"/>
  <c r="N21" i="100"/>
  <c r="K21" i="100"/>
  <c r="H21" i="100"/>
  <c r="G21" i="100"/>
  <c r="F21" i="100"/>
  <c r="N20" i="100"/>
  <c r="K20" i="100"/>
  <c r="H20" i="100"/>
  <c r="G20" i="100"/>
  <c r="F20" i="100"/>
  <c r="N19" i="100"/>
  <c r="K19" i="100"/>
  <c r="H19" i="100"/>
  <c r="G19" i="100"/>
  <c r="F19" i="100"/>
  <c r="N18" i="100"/>
  <c r="K18" i="100"/>
  <c r="H18" i="100"/>
  <c r="G18" i="100"/>
  <c r="F18" i="100"/>
  <c r="N17" i="100"/>
  <c r="K17" i="100"/>
  <c r="H17" i="100"/>
  <c r="G17" i="100"/>
  <c r="F17" i="100"/>
  <c r="N16" i="100"/>
  <c r="K16" i="100"/>
  <c r="H16" i="100"/>
  <c r="G16" i="100"/>
  <c r="F16" i="100"/>
  <c r="N14" i="100"/>
  <c r="K14" i="100"/>
  <c r="H14" i="100"/>
  <c r="G14" i="100"/>
  <c r="F14" i="100"/>
  <c r="N13" i="100"/>
  <c r="K13" i="100"/>
  <c r="H13" i="100"/>
  <c r="G13" i="100"/>
  <c r="F13" i="100"/>
  <c r="N12" i="100"/>
  <c r="K12" i="100"/>
  <c r="H12" i="100"/>
  <c r="G12" i="100"/>
  <c r="F12" i="100"/>
  <c r="N11" i="100"/>
  <c r="K11" i="100"/>
  <c r="H11" i="100"/>
  <c r="G11" i="100"/>
  <c r="F11" i="100"/>
  <c r="N9" i="100"/>
  <c r="K9" i="100"/>
  <c r="H9" i="100"/>
  <c r="G9" i="100"/>
  <c r="F9" i="100"/>
  <c r="P8" i="100"/>
  <c r="O8" i="100"/>
  <c r="M8" i="100"/>
  <c r="L8" i="100"/>
  <c r="J8" i="100"/>
  <c r="I8" i="100"/>
  <c r="E68" i="100" l="1"/>
  <c r="E54" i="100"/>
  <c r="O6" i="100"/>
  <c r="E24" i="100"/>
  <c r="E20" i="100"/>
  <c r="P6" i="100"/>
  <c r="E14" i="100"/>
  <c r="E46" i="100"/>
  <c r="E12" i="100"/>
  <c r="E26" i="100"/>
  <c r="E31" i="100"/>
  <c r="E35" i="100"/>
  <c r="E41" i="100"/>
  <c r="E71" i="100"/>
  <c r="E78" i="100"/>
  <c r="G77" i="100"/>
  <c r="E51" i="100"/>
  <c r="H77" i="100"/>
  <c r="N77" i="100"/>
  <c r="E80" i="100"/>
  <c r="E38" i="100"/>
  <c r="J6" i="100"/>
  <c r="E58" i="100"/>
  <c r="E17" i="100"/>
  <c r="E37" i="100"/>
  <c r="E45" i="100"/>
  <c r="E59" i="100"/>
  <c r="E18" i="100"/>
  <c r="E62" i="100"/>
  <c r="E16" i="100"/>
  <c r="E33" i="100"/>
  <c r="E60" i="100"/>
  <c r="E66" i="100"/>
  <c r="E84" i="100"/>
  <c r="K8" i="100"/>
  <c r="E9" i="100"/>
  <c r="E27" i="100"/>
  <c r="E34" i="100"/>
  <c r="G47" i="100"/>
  <c r="E48" i="100"/>
  <c r="E56" i="100"/>
  <c r="E69" i="100"/>
  <c r="E75" i="100"/>
  <c r="K77" i="100"/>
  <c r="E57" i="100"/>
  <c r="E70" i="100"/>
  <c r="E76" i="100"/>
  <c r="N8" i="100"/>
  <c r="E13" i="100"/>
  <c r="E21" i="100"/>
  <c r="E42" i="100"/>
  <c r="E55" i="100"/>
  <c r="E74" i="100"/>
  <c r="E79" i="100"/>
  <c r="G8" i="100"/>
  <c r="E11" i="100"/>
  <c r="E19" i="100"/>
  <c r="E40" i="100"/>
  <c r="E53" i="100"/>
  <c r="E61" i="100"/>
  <c r="E72" i="100"/>
  <c r="E85" i="100"/>
  <c r="L6" i="100"/>
  <c r="H47" i="100"/>
  <c r="N47" i="100"/>
  <c r="K47" i="100"/>
  <c r="H8" i="100"/>
  <c r="F47" i="100"/>
  <c r="F77" i="100"/>
  <c r="I6" i="100"/>
  <c r="M6" i="100"/>
  <c r="F8" i="100"/>
  <c r="AC5" i="91"/>
  <c r="AD5" i="91"/>
  <c r="AE5" i="91"/>
  <c r="AF5" i="91"/>
  <c r="AG5" i="91"/>
  <c r="AH5" i="91"/>
  <c r="AC6" i="91"/>
  <c r="AD6" i="91"/>
  <c r="AE6" i="91"/>
  <c r="AF6" i="91"/>
  <c r="AG6" i="91"/>
  <c r="AH6" i="91"/>
  <c r="AC7" i="91"/>
  <c r="AD7" i="91"/>
  <c r="AE7" i="91"/>
  <c r="AF7" i="91"/>
  <c r="AG7" i="91"/>
  <c r="AH7" i="91"/>
  <c r="AC8" i="91"/>
  <c r="AD8" i="91"/>
  <c r="AE8" i="91"/>
  <c r="AF8" i="91"/>
  <c r="AG8" i="91"/>
  <c r="AH8" i="91"/>
  <c r="AC9" i="91"/>
  <c r="AD9" i="91"/>
  <c r="AE9" i="91"/>
  <c r="AF9" i="91"/>
  <c r="AG9" i="91"/>
  <c r="AH9" i="91"/>
  <c r="AC10" i="91"/>
  <c r="AD10" i="91"/>
  <c r="AE10" i="91"/>
  <c r="AF10" i="91"/>
  <c r="AG10" i="91"/>
  <c r="AH10" i="91"/>
  <c r="AC11" i="91"/>
  <c r="AD11" i="91"/>
  <c r="AE11" i="91"/>
  <c r="AF11" i="91"/>
  <c r="AG11" i="91"/>
  <c r="AH11" i="91"/>
  <c r="AC12" i="91"/>
  <c r="AD12" i="91"/>
  <c r="AE12" i="91"/>
  <c r="AF12" i="91"/>
  <c r="AG12" i="91"/>
  <c r="AH12" i="91"/>
  <c r="AC13" i="91"/>
  <c r="AD13" i="91"/>
  <c r="AE13" i="91"/>
  <c r="AF13" i="91"/>
  <c r="AG13" i="91"/>
  <c r="AH13" i="91"/>
  <c r="AC14" i="91"/>
  <c r="AD14" i="91"/>
  <c r="AE14" i="91"/>
  <c r="AF14" i="91"/>
  <c r="AG14" i="91"/>
  <c r="AH14" i="91"/>
  <c r="AC15" i="91"/>
  <c r="AD15" i="91"/>
  <c r="AE15" i="91"/>
  <c r="AF15" i="91"/>
  <c r="AG15" i="91"/>
  <c r="AH15" i="91"/>
  <c r="AC16" i="91"/>
  <c r="AD16" i="91"/>
  <c r="AE16" i="91"/>
  <c r="AF16" i="91"/>
  <c r="AG16" i="91"/>
  <c r="AH16" i="91"/>
  <c r="AC17" i="91"/>
  <c r="AD17" i="91"/>
  <c r="AE17" i="91"/>
  <c r="AF17" i="91"/>
  <c r="AG17" i="91"/>
  <c r="AH17" i="91"/>
  <c r="AC18" i="91"/>
  <c r="AD18" i="91"/>
  <c r="AE18" i="91"/>
  <c r="AF18" i="91"/>
  <c r="AG18" i="91"/>
  <c r="AH18" i="91"/>
  <c r="AC19" i="91"/>
  <c r="AD19" i="91"/>
  <c r="AE19" i="91"/>
  <c r="AF19" i="91"/>
  <c r="AG19" i="91"/>
  <c r="AH19" i="91"/>
  <c r="AC20" i="91"/>
  <c r="AD20" i="91"/>
  <c r="AE20" i="91"/>
  <c r="AF20" i="91"/>
  <c r="AG20" i="91"/>
  <c r="AH20" i="91"/>
  <c r="AC21" i="91"/>
  <c r="AD21" i="91"/>
  <c r="AE21" i="91"/>
  <c r="AF21" i="91"/>
  <c r="AG21" i="91"/>
  <c r="AH21" i="91"/>
  <c r="AC22" i="91"/>
  <c r="AD22" i="91"/>
  <c r="AE22" i="91"/>
  <c r="AF22" i="91"/>
  <c r="AG22" i="91"/>
  <c r="AH22" i="91"/>
  <c r="AC23" i="91"/>
  <c r="AD23" i="91"/>
  <c r="AE23" i="91"/>
  <c r="AF23" i="91"/>
  <c r="AG23" i="91"/>
  <c r="AH23" i="91"/>
  <c r="AC24" i="91"/>
  <c r="AD24" i="91"/>
  <c r="AE24" i="91"/>
  <c r="AF24" i="91"/>
  <c r="AG24" i="91"/>
  <c r="AH24" i="91"/>
  <c r="AC25" i="91"/>
  <c r="AD25" i="91"/>
  <c r="AE25" i="91"/>
  <c r="AF25" i="91"/>
  <c r="AG25" i="91"/>
  <c r="AH25" i="91"/>
  <c r="AC26" i="91"/>
  <c r="AD26" i="91"/>
  <c r="AE26" i="91"/>
  <c r="AF26" i="91"/>
  <c r="AG26" i="91"/>
  <c r="AH26" i="91"/>
  <c r="AC27" i="91"/>
  <c r="AD27" i="91"/>
  <c r="AE27" i="91"/>
  <c r="AF27" i="91"/>
  <c r="AG27" i="91"/>
  <c r="AH27" i="91"/>
  <c r="AC28" i="91"/>
  <c r="AD28" i="91"/>
  <c r="AE28" i="91"/>
  <c r="AF28" i="91"/>
  <c r="AG28" i="91"/>
  <c r="AH28" i="91"/>
  <c r="AC29" i="91"/>
  <c r="AD29" i="91"/>
  <c r="AE29" i="91"/>
  <c r="AF29" i="91"/>
  <c r="AG29" i="91"/>
  <c r="AH29" i="91"/>
  <c r="AC30" i="91"/>
  <c r="AD30" i="91"/>
  <c r="AE30" i="91"/>
  <c r="AF30" i="91"/>
  <c r="AG30" i="91"/>
  <c r="AH30" i="91"/>
  <c r="AC31" i="91"/>
  <c r="AD31" i="91"/>
  <c r="AE31" i="91"/>
  <c r="AF31" i="91"/>
  <c r="AG31" i="91"/>
  <c r="AH31" i="91"/>
  <c r="AC32" i="91"/>
  <c r="AD32" i="91"/>
  <c r="AE32" i="91"/>
  <c r="AF32" i="91"/>
  <c r="AG32" i="91"/>
  <c r="AH32" i="91"/>
  <c r="AC33" i="91"/>
  <c r="AD33" i="91"/>
  <c r="AE33" i="91"/>
  <c r="AF33" i="91"/>
  <c r="AG33" i="91"/>
  <c r="AH33" i="91"/>
  <c r="AC34" i="91"/>
  <c r="AD34" i="91"/>
  <c r="AE34" i="91"/>
  <c r="AF34" i="91"/>
  <c r="AG34" i="91"/>
  <c r="AH34" i="91"/>
  <c r="AC35" i="91"/>
  <c r="AD35" i="91"/>
  <c r="AE35" i="91"/>
  <c r="AF35" i="91"/>
  <c r="AG35" i="91"/>
  <c r="AH35" i="91"/>
  <c r="AC36" i="91"/>
  <c r="AD36" i="91"/>
  <c r="AE36" i="91"/>
  <c r="AF36" i="91"/>
  <c r="AG36" i="91"/>
  <c r="AH36" i="91"/>
  <c r="AC37" i="91"/>
  <c r="AD37" i="91"/>
  <c r="AE37" i="91"/>
  <c r="AF37" i="91"/>
  <c r="AG37" i="91"/>
  <c r="AH37" i="91"/>
  <c r="AC38" i="91"/>
  <c r="AD38" i="91"/>
  <c r="AE38" i="91"/>
  <c r="AF38" i="91"/>
  <c r="AG38" i="91"/>
  <c r="AH38" i="91"/>
  <c r="AC39" i="91"/>
  <c r="AD39" i="91"/>
  <c r="AE39" i="91"/>
  <c r="AF39" i="91"/>
  <c r="AG39" i="91"/>
  <c r="AH39" i="91"/>
  <c r="AC40" i="91"/>
  <c r="AD40" i="91"/>
  <c r="AE40" i="91"/>
  <c r="AF40" i="91"/>
  <c r="AG40" i="91"/>
  <c r="AH40" i="91"/>
  <c r="AC41" i="91"/>
  <c r="AD41" i="91"/>
  <c r="AE41" i="91"/>
  <c r="AF41" i="91"/>
  <c r="AG41" i="91"/>
  <c r="AH41" i="91"/>
  <c r="AC42" i="91"/>
  <c r="AD42" i="91"/>
  <c r="AE42" i="91"/>
  <c r="AF42" i="91"/>
  <c r="AG42" i="91"/>
  <c r="AH42" i="91"/>
  <c r="AC43" i="91"/>
  <c r="AD43" i="91"/>
  <c r="AE43" i="91"/>
  <c r="AF43" i="91"/>
  <c r="AG43" i="91"/>
  <c r="AH43" i="91"/>
  <c r="AC44" i="91"/>
  <c r="AD44" i="91"/>
  <c r="AE44" i="91"/>
  <c r="AF44" i="91"/>
  <c r="AG44" i="91"/>
  <c r="AH44" i="91"/>
  <c r="AC45" i="91"/>
  <c r="AD45" i="91"/>
  <c r="AE45" i="91"/>
  <c r="AF45" i="91"/>
  <c r="AG45" i="91"/>
  <c r="AH45" i="91"/>
  <c r="AC46" i="91"/>
  <c r="AD46" i="91"/>
  <c r="AE46" i="91"/>
  <c r="AF46" i="91"/>
  <c r="AG46" i="91"/>
  <c r="AH46" i="91"/>
  <c r="AC47" i="91"/>
  <c r="AD47" i="91"/>
  <c r="AE47" i="91"/>
  <c r="AF47" i="91"/>
  <c r="AG47" i="91"/>
  <c r="AH47" i="91"/>
  <c r="AC48" i="91"/>
  <c r="AD48" i="91"/>
  <c r="AE48" i="91"/>
  <c r="AF48" i="91"/>
  <c r="AG48" i="91"/>
  <c r="AH48" i="91"/>
  <c r="AC49" i="91"/>
  <c r="AD49" i="91"/>
  <c r="AE49" i="91"/>
  <c r="AF49" i="91"/>
  <c r="AG49" i="91"/>
  <c r="AH49" i="91"/>
  <c r="AC50" i="91"/>
  <c r="AD50" i="91"/>
  <c r="AE50" i="91"/>
  <c r="AF50" i="91"/>
  <c r="AG50" i="91"/>
  <c r="AH50" i="91"/>
  <c r="AC51" i="91"/>
  <c r="AD51" i="91"/>
  <c r="AE51" i="91"/>
  <c r="AF51" i="91"/>
  <c r="AG51" i="91"/>
  <c r="AH51" i="91"/>
  <c r="AC52" i="91"/>
  <c r="AD52" i="91"/>
  <c r="AE52" i="91"/>
  <c r="AF52" i="91"/>
  <c r="AG52" i="91"/>
  <c r="AH52" i="91"/>
  <c r="AC53" i="91"/>
  <c r="AD53" i="91"/>
  <c r="AE53" i="91"/>
  <c r="AF53" i="91"/>
  <c r="AG53" i="91"/>
  <c r="AH53" i="91"/>
  <c r="AC54" i="91"/>
  <c r="AD54" i="91"/>
  <c r="AE54" i="91"/>
  <c r="AF54" i="91"/>
  <c r="AG54" i="91"/>
  <c r="AH54" i="91"/>
  <c r="AC55" i="91"/>
  <c r="AD55" i="91"/>
  <c r="AE55" i="91"/>
  <c r="AF55" i="91"/>
  <c r="AG55" i="91"/>
  <c r="AH55" i="91"/>
  <c r="AC56" i="91"/>
  <c r="AD56" i="91"/>
  <c r="AE56" i="91"/>
  <c r="AF56" i="91"/>
  <c r="AG56" i="91"/>
  <c r="AH56" i="91"/>
  <c r="AC57" i="91"/>
  <c r="AD57" i="91"/>
  <c r="AE57" i="91"/>
  <c r="AF57" i="91"/>
  <c r="AG57" i="91"/>
  <c r="AH57" i="91"/>
  <c r="AC58" i="91"/>
  <c r="AD58" i="91"/>
  <c r="AE58" i="91"/>
  <c r="AF58" i="91"/>
  <c r="AG58" i="91"/>
  <c r="AH58" i="91"/>
  <c r="AC59" i="91"/>
  <c r="AD59" i="91"/>
  <c r="AE59" i="91"/>
  <c r="AF59" i="91"/>
  <c r="AG59" i="91"/>
  <c r="AH59" i="91"/>
  <c r="AC60" i="91"/>
  <c r="AD60" i="91"/>
  <c r="AE60" i="91"/>
  <c r="AF60" i="91"/>
  <c r="AG60" i="91"/>
  <c r="AH60" i="91"/>
  <c r="AC61" i="91"/>
  <c r="AD61" i="91"/>
  <c r="AE61" i="91"/>
  <c r="AF61" i="91"/>
  <c r="AG61" i="91"/>
  <c r="AH61" i="91"/>
  <c r="AC62" i="91"/>
  <c r="AD62" i="91"/>
  <c r="AE62" i="91"/>
  <c r="AF62" i="91"/>
  <c r="AG62" i="91"/>
  <c r="AH62" i="91"/>
  <c r="AC63" i="91"/>
  <c r="AD63" i="91"/>
  <c r="AE63" i="91"/>
  <c r="AF63" i="91"/>
  <c r="AG63" i="91"/>
  <c r="AH63" i="91"/>
  <c r="AC64" i="91"/>
  <c r="AD64" i="91"/>
  <c r="AE64" i="91"/>
  <c r="AF64" i="91"/>
  <c r="AG64" i="91"/>
  <c r="AH64" i="91"/>
  <c r="AC65" i="91"/>
  <c r="AD65" i="91"/>
  <c r="AE65" i="91"/>
  <c r="AF65" i="91"/>
  <c r="AG65" i="91"/>
  <c r="AH65" i="91"/>
  <c r="AC66" i="91"/>
  <c r="AD66" i="91"/>
  <c r="AE66" i="91"/>
  <c r="AF66" i="91"/>
  <c r="AG66" i="91"/>
  <c r="AH66" i="91"/>
  <c r="AC67" i="91"/>
  <c r="AD67" i="91"/>
  <c r="AE67" i="91"/>
  <c r="AF67" i="91"/>
  <c r="AG67" i="91"/>
  <c r="AH67" i="91"/>
  <c r="AC68" i="91"/>
  <c r="AD68" i="91"/>
  <c r="AE68" i="91"/>
  <c r="AF68" i="91"/>
  <c r="AG68" i="91"/>
  <c r="AH68" i="91"/>
  <c r="AC69" i="91"/>
  <c r="AD69" i="91"/>
  <c r="AE69" i="91"/>
  <c r="AF69" i="91"/>
  <c r="AG69" i="91"/>
  <c r="AH69" i="91"/>
  <c r="AC70" i="91"/>
  <c r="AD70" i="91"/>
  <c r="AE70" i="91"/>
  <c r="AF70" i="91"/>
  <c r="AG70" i="91"/>
  <c r="AH70" i="91"/>
  <c r="AC71" i="91"/>
  <c r="AD71" i="91"/>
  <c r="AE71" i="91"/>
  <c r="AF71" i="91"/>
  <c r="AG71" i="91"/>
  <c r="AH71" i="91"/>
  <c r="AC72" i="91"/>
  <c r="AD72" i="91"/>
  <c r="AE72" i="91"/>
  <c r="AF72" i="91"/>
  <c r="AG72" i="91"/>
  <c r="AH72" i="91"/>
  <c r="AC73" i="91"/>
  <c r="AD73" i="91"/>
  <c r="AE73" i="91"/>
  <c r="AF73" i="91"/>
  <c r="AG73" i="91"/>
  <c r="AH73" i="91"/>
  <c r="AC74" i="91"/>
  <c r="AD74" i="91"/>
  <c r="AE74" i="91"/>
  <c r="AF74" i="91"/>
  <c r="AG74" i="91"/>
  <c r="AH74" i="91"/>
  <c r="AC75" i="91"/>
  <c r="AD75" i="91"/>
  <c r="AE75" i="91"/>
  <c r="AF75" i="91"/>
  <c r="AG75" i="91"/>
  <c r="AH75" i="91"/>
  <c r="AC76" i="91"/>
  <c r="AD76" i="91"/>
  <c r="AE76" i="91"/>
  <c r="AF76" i="91"/>
  <c r="AG76" i="91"/>
  <c r="AH76" i="91"/>
  <c r="AC77" i="91"/>
  <c r="AD77" i="91"/>
  <c r="AE77" i="91"/>
  <c r="AF77" i="91"/>
  <c r="AG77" i="91"/>
  <c r="AH77" i="91"/>
  <c r="AC78" i="91"/>
  <c r="AD78" i="91"/>
  <c r="AE78" i="91"/>
  <c r="AF78" i="91"/>
  <c r="AG78" i="91"/>
  <c r="AH78" i="91"/>
  <c r="AC79" i="91"/>
  <c r="AD79" i="91"/>
  <c r="AE79" i="91"/>
  <c r="AF79" i="91"/>
  <c r="AG79" i="91"/>
  <c r="AH79" i="91"/>
  <c r="AC80" i="91"/>
  <c r="AD80" i="91"/>
  <c r="AE80" i="91"/>
  <c r="AF80" i="91"/>
  <c r="AG80" i="91"/>
  <c r="AH80" i="91"/>
  <c r="AC81" i="91"/>
  <c r="AD81" i="91"/>
  <c r="AE81" i="91"/>
  <c r="AF81" i="91"/>
  <c r="AG81" i="91"/>
  <c r="AH81" i="91"/>
  <c r="AC82" i="91"/>
  <c r="AD82" i="91"/>
  <c r="AE82" i="91"/>
  <c r="AF82" i="91"/>
  <c r="AG82" i="91"/>
  <c r="AH82" i="91"/>
  <c r="AC83" i="91"/>
  <c r="AD83" i="91"/>
  <c r="AE83" i="91"/>
  <c r="AF83" i="91"/>
  <c r="AG83" i="91"/>
  <c r="AH83" i="91"/>
  <c r="AC84" i="91"/>
  <c r="AD84" i="91"/>
  <c r="AE84" i="91"/>
  <c r="AF84" i="91"/>
  <c r="AG84" i="91"/>
  <c r="AH84" i="91"/>
  <c r="AC85" i="91"/>
  <c r="AD85" i="91"/>
  <c r="AE85" i="91"/>
  <c r="AF85" i="91"/>
  <c r="AG85" i="91"/>
  <c r="AH85" i="91"/>
  <c r="AC86" i="91"/>
  <c r="AD86" i="91"/>
  <c r="AE86" i="91"/>
  <c r="AF86" i="91"/>
  <c r="AG86" i="91"/>
  <c r="AH86" i="91"/>
  <c r="AC87" i="91"/>
  <c r="AD87" i="91"/>
  <c r="AE87" i="91"/>
  <c r="AF87" i="91"/>
  <c r="AG87" i="91"/>
  <c r="AH87" i="91"/>
  <c r="AC88" i="91"/>
  <c r="AD88" i="91"/>
  <c r="AE88" i="91"/>
  <c r="AF88" i="91"/>
  <c r="AG88" i="91"/>
  <c r="AH88" i="91"/>
  <c r="AC89" i="91"/>
  <c r="AD89" i="91"/>
  <c r="AE89" i="91"/>
  <c r="AF89" i="91"/>
  <c r="AG89" i="91"/>
  <c r="AH89" i="91"/>
  <c r="AC90" i="91"/>
  <c r="AD90" i="91"/>
  <c r="AE90" i="91"/>
  <c r="AF90" i="91"/>
  <c r="AG90" i="91"/>
  <c r="AH90" i="91"/>
  <c r="AC91" i="91"/>
  <c r="AD91" i="91"/>
  <c r="AE91" i="91"/>
  <c r="AF91" i="91"/>
  <c r="AG91" i="91"/>
  <c r="AH91" i="91"/>
  <c r="N6" i="100" l="1"/>
  <c r="E77" i="100"/>
  <c r="E8" i="100"/>
  <c r="E47" i="100"/>
  <c r="G6" i="100"/>
  <c r="K6" i="100"/>
  <c r="F6" i="100"/>
  <c r="H6" i="100"/>
  <c r="E6" i="100" l="1"/>
  <c r="G11" i="67" l="1"/>
  <c r="L28" i="67" l="1"/>
  <c r="K28" i="67"/>
  <c r="I28" i="67"/>
  <c r="H28" i="67"/>
  <c r="D22" i="12" l="1"/>
  <c r="E35" i="87" l="1"/>
  <c r="E34" i="87"/>
  <c r="E33" i="87"/>
  <c r="E32" i="87"/>
  <c r="E31" i="87"/>
  <c r="E30" i="87"/>
  <c r="E29" i="87"/>
  <c r="E28" i="87"/>
  <c r="E27" i="87"/>
  <c r="E26" i="87"/>
  <c r="E25" i="87"/>
  <c r="E24" i="87"/>
  <c r="E23" i="87"/>
  <c r="E22" i="87"/>
  <c r="E21" i="87"/>
  <c r="E20" i="87"/>
  <c r="E19" i="87"/>
  <c r="E18" i="87"/>
  <c r="E17" i="87"/>
  <c r="E16" i="87"/>
  <c r="E15" i="87"/>
  <c r="E14" i="87"/>
  <c r="E13" i="87"/>
  <c r="E12" i="87"/>
  <c r="E11" i="87"/>
  <c r="E10" i="87"/>
  <c r="E9" i="87"/>
  <c r="E8" i="87"/>
  <c r="E7" i="87"/>
  <c r="J27" i="67" l="1"/>
  <c r="G27" i="67"/>
  <c r="D27" i="67"/>
  <c r="J26" i="67"/>
  <c r="G26" i="67"/>
  <c r="D26" i="67"/>
  <c r="J25" i="67"/>
  <c r="G25" i="67"/>
  <c r="D25" i="67"/>
  <c r="J24" i="67"/>
  <c r="G24" i="67"/>
  <c r="D24" i="67"/>
  <c r="J23" i="67"/>
  <c r="G23" i="67"/>
  <c r="D23" i="67"/>
  <c r="J22" i="67"/>
  <c r="G22" i="67"/>
  <c r="D22" i="67"/>
  <c r="J21" i="67"/>
  <c r="G21" i="67"/>
  <c r="D21" i="67"/>
  <c r="J20" i="67"/>
  <c r="G20" i="67"/>
  <c r="D20" i="67"/>
  <c r="J19" i="67"/>
  <c r="G19" i="67"/>
  <c r="D19" i="67"/>
  <c r="J18" i="67"/>
  <c r="G18" i="67"/>
  <c r="D18" i="67"/>
  <c r="L17" i="67"/>
  <c r="K17" i="67"/>
  <c r="I17" i="67"/>
  <c r="H17" i="67"/>
  <c r="F17" i="67"/>
  <c r="E17" i="67"/>
  <c r="J16" i="67"/>
  <c r="G16" i="67"/>
  <c r="D16" i="67"/>
  <c r="J15" i="67"/>
  <c r="G15" i="67"/>
  <c r="D15" i="67"/>
  <c r="J14" i="67"/>
  <c r="G14" i="67"/>
  <c r="D14" i="67"/>
  <c r="L13" i="67"/>
  <c r="K13" i="67"/>
  <c r="I13" i="67"/>
  <c r="H13" i="67"/>
  <c r="F13" i="67"/>
  <c r="E13" i="67"/>
  <c r="J12" i="67"/>
  <c r="G12" i="67"/>
  <c r="D12" i="67"/>
  <c r="J11" i="67"/>
  <c r="D11" i="67"/>
  <c r="J10" i="67"/>
  <c r="G10" i="67"/>
  <c r="D10" i="67"/>
  <c r="J9" i="67"/>
  <c r="G9" i="67"/>
  <c r="D9" i="67"/>
  <c r="J8" i="67"/>
  <c r="G8" i="67"/>
  <c r="D8" i="67"/>
  <c r="J7" i="67"/>
  <c r="G7" i="67"/>
  <c r="D7" i="67"/>
  <c r="G9" i="96"/>
  <c r="G8" i="96"/>
  <c r="G7" i="96"/>
  <c r="G6" i="96"/>
  <c r="I5" i="96"/>
  <c r="H5" i="96"/>
  <c r="G5" i="96" s="1"/>
  <c r="L6" i="67" l="1"/>
  <c r="J17" i="67"/>
  <c r="J13" i="67"/>
  <c r="G17" i="67"/>
  <c r="F6" i="67"/>
  <c r="F28" i="67" s="1"/>
  <c r="D32" i="67"/>
  <c r="E6" i="67"/>
  <c r="E28" i="67" s="1"/>
  <c r="D17" i="67"/>
  <c r="I6" i="67"/>
  <c r="K6" i="67"/>
  <c r="D13" i="67"/>
  <c r="G13" i="67"/>
  <c r="H6" i="67"/>
  <c r="J6" i="67" l="1"/>
  <c r="D29" i="67"/>
  <c r="K29" i="67"/>
  <c r="D6" i="67"/>
  <c r="G6" i="67"/>
  <c r="C3" i="67" l="1"/>
  <c r="L35" i="87" l="1"/>
  <c r="I35" i="87"/>
  <c r="F35" i="87"/>
  <c r="L34" i="87"/>
  <c r="I34" i="87"/>
  <c r="F34" i="87"/>
  <c r="L33" i="87"/>
  <c r="I33" i="87"/>
  <c r="F33" i="87"/>
  <c r="L32" i="87"/>
  <c r="I32" i="87"/>
  <c r="F32" i="87"/>
  <c r="L31" i="87"/>
  <c r="I31" i="87"/>
  <c r="F31" i="87"/>
  <c r="L30" i="87"/>
  <c r="I30" i="87"/>
  <c r="F30" i="87"/>
  <c r="L29" i="87"/>
  <c r="I29" i="87"/>
  <c r="F29" i="87"/>
  <c r="L28" i="87"/>
  <c r="I28" i="87"/>
  <c r="F28" i="87"/>
  <c r="L27" i="87"/>
  <c r="I27" i="87"/>
  <c r="F27" i="87"/>
  <c r="L26" i="87"/>
  <c r="I26" i="87"/>
  <c r="F26" i="87"/>
  <c r="L25" i="87"/>
  <c r="I25" i="87"/>
  <c r="F25" i="87"/>
  <c r="L24" i="87"/>
  <c r="I24" i="87"/>
  <c r="F24" i="87"/>
  <c r="L23" i="87"/>
  <c r="I23" i="87"/>
  <c r="F23" i="87"/>
  <c r="L22" i="87"/>
  <c r="I22" i="87"/>
  <c r="F22" i="87"/>
  <c r="L21" i="87"/>
  <c r="I21" i="87"/>
  <c r="F21" i="87"/>
  <c r="L20" i="87"/>
  <c r="I20" i="87"/>
  <c r="F20" i="87"/>
  <c r="L19" i="87"/>
  <c r="I19" i="87"/>
  <c r="F19" i="87"/>
  <c r="L18" i="87"/>
  <c r="I18" i="87"/>
  <c r="F18" i="87"/>
  <c r="L17" i="87"/>
  <c r="I17" i="87"/>
  <c r="F17" i="87"/>
  <c r="L16" i="87"/>
  <c r="I16" i="87"/>
  <c r="F16" i="87"/>
  <c r="L15" i="87"/>
  <c r="I15" i="87"/>
  <c r="F15" i="87"/>
  <c r="L14" i="87"/>
  <c r="I14" i="87"/>
  <c r="F14" i="87"/>
  <c r="L13" i="87"/>
  <c r="I13" i="87"/>
  <c r="F13" i="87"/>
  <c r="L12" i="87"/>
  <c r="I12" i="87"/>
  <c r="F12" i="87"/>
  <c r="L11" i="87"/>
  <c r="I11" i="87"/>
  <c r="O14" i="87" s="1"/>
  <c r="F11" i="87"/>
  <c r="L10" i="87"/>
  <c r="I10" i="87"/>
  <c r="F10" i="87"/>
  <c r="L9" i="87"/>
  <c r="I9" i="87"/>
  <c r="F9" i="87"/>
  <c r="L8" i="87"/>
  <c r="I8" i="87"/>
  <c r="F8" i="87"/>
  <c r="L7" i="87"/>
  <c r="I7" i="87"/>
  <c r="F7" i="87"/>
  <c r="N6" i="87"/>
  <c r="M6" i="87"/>
  <c r="K6" i="87"/>
  <c r="J6" i="87"/>
  <c r="H6" i="87"/>
  <c r="G6" i="87"/>
  <c r="F6" i="87" s="1"/>
  <c r="L6" i="87" l="1"/>
  <c r="I6" i="87"/>
  <c r="J5" i="96"/>
  <c r="E5" i="96" l="1"/>
  <c r="G16" i="77" l="1"/>
  <c r="F16" i="77"/>
  <c r="F5" i="96" l="1"/>
  <c r="E6" i="87" s="1"/>
  <c r="O6" i="87" s="1"/>
  <c r="AC3" i="91" l="1"/>
  <c r="AD3" i="91"/>
  <c r="AE3" i="91"/>
  <c r="AF3" i="91"/>
  <c r="AG3" i="91"/>
  <c r="AH3" i="91"/>
  <c r="AC4" i="91"/>
  <c r="AD4" i="91"/>
  <c r="AE4" i="91"/>
  <c r="AF4" i="91"/>
  <c r="AG4" i="91"/>
  <c r="AH4" i="91"/>
  <c r="E15" i="78" l="1"/>
  <c r="D8" i="96" l="1"/>
  <c r="D7" i="96"/>
  <c r="D6" i="96"/>
  <c r="Q4" i="100" s="1"/>
  <c r="K7" i="96" l="1"/>
  <c r="K8" i="96"/>
  <c r="K6" i="96"/>
  <c r="D5" i="96"/>
  <c r="D30" i="86" l="1"/>
  <c r="E30" i="86" s="1"/>
  <c r="D8" i="86" l="1"/>
  <c r="E8" i="86" s="1"/>
  <c r="D9" i="86"/>
  <c r="E9" i="86" s="1"/>
  <c r="D10" i="86"/>
  <c r="E10" i="86" s="1"/>
  <c r="D11" i="86"/>
  <c r="E11" i="86" s="1"/>
  <c r="D12" i="86"/>
  <c r="E12" i="86" s="1"/>
  <c r="D13" i="86"/>
  <c r="E13" i="86" s="1"/>
  <c r="D14" i="86"/>
  <c r="E14" i="86" s="1"/>
  <c r="D15" i="86"/>
  <c r="E15" i="86" s="1"/>
  <c r="D16" i="86"/>
  <c r="E16" i="86" s="1"/>
  <c r="D17" i="86"/>
  <c r="E17" i="86" s="1"/>
  <c r="D18" i="86"/>
  <c r="E18" i="86" s="1"/>
  <c r="D19" i="86"/>
  <c r="E19" i="86" s="1"/>
  <c r="D20" i="86"/>
  <c r="E20" i="86" s="1"/>
  <c r="D21" i="86"/>
  <c r="E21" i="86" s="1"/>
  <c r="D22" i="86"/>
  <c r="E22" i="86" s="1"/>
  <c r="D23" i="86"/>
  <c r="E23" i="86" s="1"/>
  <c r="D24" i="86"/>
  <c r="E24" i="86" s="1"/>
  <c r="D25" i="86"/>
  <c r="E25" i="86" s="1"/>
  <c r="D26" i="86"/>
  <c r="E26" i="86" s="1"/>
  <c r="D27" i="86"/>
  <c r="E27" i="86" s="1"/>
  <c r="D28" i="86"/>
  <c r="E28" i="86" s="1"/>
  <c r="D29" i="86"/>
  <c r="E29" i="86" s="1"/>
  <c r="E28" i="78" l="1"/>
  <c r="E27" i="78"/>
  <c r="E26" i="78"/>
  <c r="E25" i="78"/>
  <c r="E24" i="78"/>
  <c r="E23" i="78"/>
  <c r="E22" i="78"/>
  <c r="E21" i="78"/>
  <c r="E20" i="78"/>
  <c r="E19" i="78"/>
  <c r="E17" i="78"/>
  <c r="E16" i="78"/>
  <c r="E14" i="78"/>
  <c r="E13" i="78"/>
  <c r="E12" i="78"/>
  <c r="E11" i="78"/>
  <c r="E10" i="78"/>
  <c r="E9" i="78"/>
  <c r="E8" i="78"/>
  <c r="E7" i="78"/>
  <c r="E6" i="78"/>
  <c r="E17" i="77" l="1"/>
  <c r="D6" i="78" s="1"/>
  <c r="E18" i="77"/>
  <c r="D7" i="78" s="1"/>
  <c r="E19" i="77"/>
  <c r="D8" i="78" s="1"/>
  <c r="E20" i="77"/>
  <c r="D9" i="78" s="1"/>
  <c r="E21" i="77"/>
  <c r="D10" i="78" s="1"/>
  <c r="E22" i="77"/>
  <c r="D11" i="78" s="1"/>
  <c r="E23" i="77"/>
  <c r="D12" i="78" s="1"/>
  <c r="E24" i="77"/>
  <c r="D13" i="78" s="1"/>
  <c r="E53" i="77"/>
  <c r="E52" i="77"/>
  <c r="E51" i="77"/>
  <c r="E50" i="77"/>
  <c r="E49" i="77"/>
  <c r="E48" i="77"/>
  <c r="E47" i="77"/>
  <c r="E46" i="77"/>
  <c r="E45" i="77"/>
  <c r="E44" i="77"/>
  <c r="E43" i="77"/>
  <c r="E42" i="77"/>
  <c r="E41" i="77"/>
  <c r="E39" i="77"/>
  <c r="D28" i="78" s="1"/>
  <c r="E38" i="77"/>
  <c r="D27" i="78" s="1"/>
  <c r="E37" i="77"/>
  <c r="D26" i="78" s="1"/>
  <c r="E36" i="77"/>
  <c r="D25" i="78" s="1"/>
  <c r="E35" i="77"/>
  <c r="D24" i="78" s="1"/>
  <c r="E34" i="77"/>
  <c r="D23" i="78" s="1"/>
  <c r="E33" i="77"/>
  <c r="D22" i="78" s="1"/>
  <c r="E32" i="77"/>
  <c r="D21" i="78" s="1"/>
  <c r="E31" i="77"/>
  <c r="D20" i="78" s="1"/>
  <c r="E30" i="77"/>
  <c r="D19" i="78" s="1"/>
  <c r="E28" i="77"/>
  <c r="D17" i="78" s="1"/>
  <c r="E27" i="77"/>
  <c r="D16" i="78" s="1"/>
  <c r="E26" i="77"/>
  <c r="D15" i="78" s="1"/>
  <c r="E25" i="77"/>
  <c r="D14" i="78" s="1"/>
  <c r="E15" i="77"/>
  <c r="E14" i="77"/>
  <c r="E13" i="77"/>
  <c r="E12" i="77"/>
  <c r="E10" i="77"/>
  <c r="E9" i="77"/>
  <c r="E8" i="77"/>
  <c r="E7" i="77"/>
  <c r="E29" i="78" l="1"/>
  <c r="E30" i="78" s="1"/>
  <c r="F31" i="86"/>
  <c r="D31" i="86"/>
  <c r="E31" i="86" s="1"/>
  <c r="F30" i="86"/>
  <c r="F29" i="86"/>
  <c r="F28" i="86"/>
  <c r="F27" i="86"/>
  <c r="F26" i="86"/>
  <c r="F25" i="86"/>
  <c r="F24" i="86"/>
  <c r="F23" i="86"/>
  <c r="F22" i="86"/>
  <c r="F21" i="86"/>
  <c r="F20" i="86"/>
  <c r="F19" i="86"/>
  <c r="F18" i="86"/>
  <c r="F17" i="86"/>
  <c r="F16" i="86"/>
  <c r="F15" i="86"/>
  <c r="F14" i="86"/>
  <c r="F13" i="86"/>
  <c r="F12" i="86"/>
  <c r="F11" i="86"/>
  <c r="F10" i="86"/>
  <c r="F9" i="86"/>
  <c r="F8" i="86"/>
  <c r="F7" i="86"/>
  <c r="D7" i="86"/>
  <c r="E7" i="86" s="1"/>
  <c r="F6" i="86"/>
  <c r="D6" i="86"/>
  <c r="G5" i="86"/>
  <c r="H5" i="86" s="1"/>
  <c r="H16" i="86" l="1"/>
  <c r="H13" i="86"/>
  <c r="H9" i="86"/>
  <c r="F5" i="77" l="1"/>
  <c r="G5" i="78" l="1"/>
  <c r="E16" i="77"/>
  <c r="D8" i="76" l="1"/>
  <c r="D16" i="77"/>
  <c r="D9" i="90"/>
  <c r="D8" i="90"/>
  <c r="D7" i="90"/>
  <c r="G6" i="90" l="1"/>
  <c r="E6" i="90"/>
  <c r="D7" i="12" l="1"/>
  <c r="F8" i="90" l="1"/>
  <c r="F9" i="90"/>
  <c r="F7" i="90"/>
  <c r="H8" i="90"/>
  <c r="H9" i="90"/>
  <c r="H7" i="90"/>
  <c r="G13" i="12"/>
  <c r="D12" i="12" s="1"/>
  <c r="D13" i="12" s="1"/>
  <c r="D15" i="12"/>
  <c r="D10" i="12"/>
  <c r="D14" i="12"/>
  <c r="D9" i="12"/>
  <c r="D19" i="12"/>
  <c r="D17" i="12"/>
  <c r="D6" i="12"/>
  <c r="F5" i="12" s="1"/>
  <c r="D18" i="12"/>
  <c r="D11" i="12"/>
  <c r="D23" i="12"/>
  <c r="G10" i="90" l="1"/>
  <c r="E10" i="90"/>
  <c r="D6" i="90"/>
  <c r="M18" i="78"/>
  <c r="L18" i="78"/>
  <c r="K18" i="78"/>
  <c r="J18" i="78"/>
  <c r="I18" i="78"/>
  <c r="H18" i="78"/>
  <c r="G18" i="78"/>
  <c r="G4" i="78" s="1"/>
  <c r="F18" i="78"/>
  <c r="M5" i="78"/>
  <c r="L5" i="78"/>
  <c r="K5" i="78"/>
  <c r="J5" i="78"/>
  <c r="I5" i="78"/>
  <c r="H5" i="78"/>
  <c r="F5" i="78"/>
  <c r="G40" i="77"/>
  <c r="F40" i="77"/>
  <c r="G11" i="77"/>
  <c r="F11" i="77"/>
  <c r="E6" i="77"/>
  <c r="G5" i="77"/>
  <c r="G29" i="77"/>
  <c r="F29" i="77"/>
  <c r="E10" i="76"/>
  <c r="E9" i="76"/>
  <c r="H9" i="76" s="1"/>
  <c r="E8" i="76"/>
  <c r="E7" i="76"/>
  <c r="E6" i="76"/>
  <c r="G5" i="76"/>
  <c r="F5" i="76"/>
  <c r="D29" i="77" l="1"/>
  <c r="D9" i="76"/>
  <c r="C11" i="90"/>
  <c r="L4" i="78"/>
  <c r="K4" i="78"/>
  <c r="H4" i="78"/>
  <c r="E40" i="77"/>
  <c r="E29" i="77"/>
  <c r="I4" i="78"/>
  <c r="E11" i="77"/>
  <c r="D7" i="76" s="1"/>
  <c r="E18" i="78"/>
  <c r="E5" i="78"/>
  <c r="M4" i="78"/>
  <c r="F4" i="78"/>
  <c r="J4" i="78"/>
  <c r="E5" i="76"/>
  <c r="F4" i="77"/>
  <c r="G4" i="77"/>
  <c r="E5" i="77"/>
  <c r="D11" i="77" l="1"/>
  <c r="D6" i="76"/>
  <c r="C11" i="76" s="1"/>
  <c r="D5" i="77"/>
  <c r="E4" i="78"/>
  <c r="E4" i="77"/>
  <c r="C55" i="77" l="1"/>
  <c r="D4" i="77"/>
  <c r="C54" i="77" s="1"/>
</calcChain>
</file>

<file path=xl/sharedStrings.xml><?xml version="1.0" encoding="utf-8"?>
<sst xmlns="http://schemas.openxmlformats.org/spreadsheetml/2006/main" count="4427" uniqueCount="2132">
  <si>
    <t>Total</t>
  </si>
  <si>
    <t>Código Secuencial:</t>
  </si>
  <si>
    <t>01</t>
  </si>
  <si>
    <t>02</t>
  </si>
  <si>
    <t>03</t>
  </si>
  <si>
    <t>04</t>
  </si>
  <si>
    <t>05</t>
  </si>
  <si>
    <t>Dependencia:</t>
  </si>
  <si>
    <t>Circuito Escolar:</t>
  </si>
  <si>
    <t>Institución:</t>
  </si>
  <si>
    <t>Francés</t>
  </si>
  <si>
    <t>Mu-
jeres</t>
  </si>
  <si>
    <t>Hom-
bres</t>
  </si>
  <si>
    <t>CODINS</t>
  </si>
  <si>
    <t>CODIGO</t>
  </si>
  <si>
    <t>NOMBRE</t>
  </si>
  <si>
    <t>REGION</t>
  </si>
  <si>
    <t>CIRES</t>
  </si>
  <si>
    <t>PR</t>
  </si>
  <si>
    <t>CAN</t>
  </si>
  <si>
    <t>DIS</t>
  </si>
  <si>
    <t>PROVINCIA</t>
  </si>
  <si>
    <t>CANTON</t>
  </si>
  <si>
    <t>DISTRITO</t>
  </si>
  <si>
    <t>POBLADO</t>
  </si>
  <si>
    <t>SECTOR</t>
  </si>
  <si>
    <t>DIRECTOR</t>
  </si>
  <si>
    <t>TELEFONO</t>
  </si>
  <si>
    <t>FAX</t>
  </si>
  <si>
    <t>CORREO</t>
  </si>
  <si>
    <t>EXACTA</t>
  </si>
  <si>
    <t>CREACION</t>
  </si>
  <si>
    <t>1</t>
  </si>
  <si>
    <t>2</t>
  </si>
  <si>
    <t>DESAMPARADOS</t>
  </si>
  <si>
    <t>3</t>
  </si>
  <si>
    <t>ALAJUELA</t>
  </si>
  <si>
    <t>SAN JOSECITO</t>
  </si>
  <si>
    <t>PUNTARENAS</t>
  </si>
  <si>
    <t>PUERTO JIMENEZ</t>
  </si>
  <si>
    <t>SAN RAFAEL</t>
  </si>
  <si>
    <t>UPALA</t>
  </si>
  <si>
    <t>SARAPIQUI</t>
  </si>
  <si>
    <t>HEREDIA</t>
  </si>
  <si>
    <t>SAN CARLOS</t>
  </si>
  <si>
    <t>LOS CHILES</t>
  </si>
  <si>
    <t>SANTA CRUZ</t>
  </si>
  <si>
    <t>CARTAGO</t>
  </si>
  <si>
    <t>SAN ANTONIO</t>
  </si>
  <si>
    <t>MONTERREY</t>
  </si>
  <si>
    <t>PURISCAL</t>
  </si>
  <si>
    <t>SAN JERONIMO</t>
  </si>
  <si>
    <t>CORRALILLO</t>
  </si>
  <si>
    <t>PARRITA</t>
  </si>
  <si>
    <t>PURRAL</t>
  </si>
  <si>
    <t>DULCE NOMBRE</t>
  </si>
  <si>
    <t>SAN PEDRO</t>
  </si>
  <si>
    <t>PALMICHAL</t>
  </si>
  <si>
    <t>SAN IGNACIO</t>
  </si>
  <si>
    <t>LIBERIA</t>
  </si>
  <si>
    <t>SAN PABLO</t>
  </si>
  <si>
    <t>PEREZ ZELEDON</t>
  </si>
  <si>
    <t>SANTA ROSA</t>
  </si>
  <si>
    <t>AGUIRRE</t>
  </si>
  <si>
    <t>LA SUIZA</t>
  </si>
  <si>
    <t>PEJIBAYE</t>
  </si>
  <si>
    <t>CAÑAS</t>
  </si>
  <si>
    <t>PALMIRA</t>
  </si>
  <si>
    <t>CANOAS</t>
  </si>
  <si>
    <t>SAN MATEO</t>
  </si>
  <si>
    <t>AGUAS ZARCAS</t>
  </si>
  <si>
    <t>PITAL</t>
  </si>
  <si>
    <t>SAN DIEGO</t>
  </si>
  <si>
    <t>SANTA MARIA</t>
  </si>
  <si>
    <t>SAN VITO</t>
  </si>
  <si>
    <t>SANTA LUCIA</t>
  </si>
  <si>
    <t>COBANO</t>
  </si>
  <si>
    <t>GUAPILES</t>
  </si>
  <si>
    <t>PUERTO VIEJO</t>
  </si>
  <si>
    <t>COPEY</t>
  </si>
  <si>
    <t>LA CUESTA</t>
  </si>
  <si>
    <t>PACAYAS</t>
  </si>
  <si>
    <t>TURRIALBA</t>
  </si>
  <si>
    <t>SANTA BARBARA</t>
  </si>
  <si>
    <t>NICOYA</t>
  </si>
  <si>
    <t>CARMONA</t>
  </si>
  <si>
    <t>CARTAGENA</t>
  </si>
  <si>
    <t>SARDINAL</t>
  </si>
  <si>
    <t>TRONADORA</t>
  </si>
  <si>
    <t>BATAN</t>
  </si>
  <si>
    <t>Barrio o Poblado:</t>
  </si>
  <si>
    <t>Dirección Exacta:</t>
  </si>
  <si>
    <t>Dirección Regional:</t>
  </si>
  <si>
    <t>Código Presupuestario:</t>
  </si>
  <si>
    <t>Hombres</t>
  </si>
  <si>
    <t>Mujeres</t>
  </si>
  <si>
    <t>Tipo de Cargo</t>
  </si>
  <si>
    <t>Director</t>
  </si>
  <si>
    <t>Asistente de Dirección</t>
  </si>
  <si>
    <t>Otros</t>
  </si>
  <si>
    <t>Docentes</t>
  </si>
  <si>
    <t>Inglés</t>
  </si>
  <si>
    <t>Administrativos y de Servicios</t>
  </si>
  <si>
    <t>TOTAL</t>
  </si>
  <si>
    <t>Discapacidad Múltiple</t>
  </si>
  <si>
    <t>Discapacidad Visual</t>
  </si>
  <si>
    <t>Problemas Emocionales y de Conducta</t>
  </si>
  <si>
    <t>Sordera</t>
  </si>
  <si>
    <t>Sordo Ceguera</t>
  </si>
  <si>
    <t>Problemas de Aprendizaje</t>
  </si>
  <si>
    <t>Terapia del Lenguaje</t>
  </si>
  <si>
    <t>Audición y Lenguaje</t>
  </si>
  <si>
    <t>Trabajo Social</t>
  </si>
  <si>
    <t>Generalista en Educación Especial</t>
  </si>
  <si>
    <t>Antártida</t>
  </si>
  <si>
    <t>Oceanía</t>
  </si>
  <si>
    <t>África</t>
  </si>
  <si>
    <t>Europa</t>
  </si>
  <si>
    <t>Asia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</si>
  <si>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</si>
  <si>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</si>
  <si>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</si>
  <si>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</si>
  <si>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</si>
  <si>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</si>
  <si>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</si>
  <si>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</si>
  <si>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</si>
  <si>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</si>
  <si>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</si>
  <si>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</si>
  <si>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</si>
  <si>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</si>
  <si>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</si>
  <si>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</si>
  <si>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</si>
  <si>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</si>
  <si>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</si>
  <si>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</si>
  <si>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</si>
  <si>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</si>
  <si>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</si>
  <si>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</si>
  <si>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</si>
  <si>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</si>
  <si>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</si>
  <si>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</si>
  <si>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</si>
  <si>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Canadá</t>
  </si>
  <si>
    <t>Estados Unidos</t>
  </si>
  <si>
    <t>México</t>
  </si>
  <si>
    <t>Belice</t>
  </si>
  <si>
    <t>Guatemala</t>
  </si>
  <si>
    <t>Honduras</t>
  </si>
  <si>
    <t>El Salvador</t>
  </si>
  <si>
    <t>Nicaragua</t>
  </si>
  <si>
    <t>Panamá</t>
  </si>
  <si>
    <t>Cuba</t>
  </si>
  <si>
    <t>República Dominicana</t>
  </si>
  <si>
    <t>Haití</t>
  </si>
  <si>
    <t>Colombia</t>
  </si>
  <si>
    <t>Ecuador</t>
  </si>
  <si>
    <t>Perú</t>
  </si>
  <si>
    <t>Bolivia</t>
  </si>
  <si>
    <t>Chile</t>
  </si>
  <si>
    <t>Argentina</t>
  </si>
  <si>
    <t>Paraguay</t>
  </si>
  <si>
    <t>Uruguay</t>
  </si>
  <si>
    <t>Brasil</t>
  </si>
  <si>
    <t>Venezuela</t>
  </si>
  <si>
    <t>Guyana</t>
  </si>
  <si>
    <t>Otros Países y Dependencias de América</t>
  </si>
  <si>
    <t>Laboratorio de Informática</t>
  </si>
  <si>
    <t>Sala de Profesores</t>
  </si>
  <si>
    <t>Lavatorios</t>
  </si>
  <si>
    <t>Servicio Sanitario Accesible (Ley 7600)</t>
  </si>
  <si>
    <t>No tiene</t>
  </si>
  <si>
    <t>El o los Servicios Sanitarios están conectados a:</t>
  </si>
  <si>
    <t>Correo Electrónico de la Institución:</t>
  </si>
  <si>
    <t>Sicólogo</t>
  </si>
  <si>
    <t>Sociólogo</t>
  </si>
  <si>
    <t>Sin Conexión a Internet</t>
  </si>
  <si>
    <t>Computadoras en Buen Estado</t>
  </si>
  <si>
    <t>De uso estrictamente pedagógico</t>
  </si>
  <si>
    <t>De uso pedagógico y administrativo</t>
  </si>
  <si>
    <t>De uso estrictamente administrativo</t>
  </si>
  <si>
    <t>Computadora de Escritorio</t>
  </si>
  <si>
    <t>Uso</t>
  </si>
  <si>
    <t>Comedor</t>
  </si>
  <si>
    <t>Año Cursado</t>
  </si>
  <si>
    <t>OBSERVACIONES/COMENTARIOS:</t>
  </si>
  <si>
    <t>Español</t>
  </si>
  <si>
    <t>Estudios Sociales</t>
  </si>
  <si>
    <t>Matemática</t>
  </si>
  <si>
    <t>Biblioteca</t>
  </si>
  <si>
    <t>Taller de Artes Industriales</t>
  </si>
  <si>
    <t>Otros Talleres</t>
  </si>
  <si>
    <t>Gimnasio</t>
  </si>
  <si>
    <t>Discapacidad Motora</t>
  </si>
  <si>
    <t>Ceguera</t>
  </si>
  <si>
    <t>Baja Visión</t>
  </si>
  <si>
    <t>Docentes Educación Especial</t>
  </si>
  <si>
    <t>Auxiliar Administrativo</t>
  </si>
  <si>
    <t>Orientador</t>
  </si>
  <si>
    <t>Orientador Asistente</t>
  </si>
  <si>
    <t>Bibliotecólogo</t>
  </si>
  <si>
    <t>Otros Docentes Educación Especial</t>
  </si>
  <si>
    <t>Otros Docentes</t>
  </si>
  <si>
    <t>Aspi-rantes</t>
  </si>
  <si>
    <t>Cantidad
Total</t>
  </si>
  <si>
    <t>Aulas (que no se utilizan para impartir lecciones)</t>
  </si>
  <si>
    <t>Sí</t>
  </si>
  <si>
    <t>No</t>
  </si>
  <si>
    <t>Personal</t>
  </si>
  <si>
    <t>Ubicación (PR/CA/DI):</t>
  </si>
  <si>
    <t>pcd</t>
  </si>
  <si>
    <t>1-01-01</t>
  </si>
  <si>
    <t>1-01-02</t>
  </si>
  <si>
    <t>1-01-03</t>
  </si>
  <si>
    <t>1-01-04</t>
  </si>
  <si>
    <t>1-01-05</t>
  </si>
  <si>
    <t>1-01-06</t>
  </si>
  <si>
    <t>1-01-07</t>
  </si>
  <si>
    <t>1-01-08</t>
  </si>
  <si>
    <t>1-01-09</t>
  </si>
  <si>
    <t>1-01-10</t>
  </si>
  <si>
    <t>1-01-11</t>
  </si>
  <si>
    <t>1-02-01</t>
  </si>
  <si>
    <t>1-02-02</t>
  </si>
  <si>
    <t>1-02-03</t>
  </si>
  <si>
    <t>1-03-01</t>
  </si>
  <si>
    <t>1-03-02</t>
  </si>
  <si>
    <t>1-03-03</t>
  </si>
  <si>
    <t>1-03-04</t>
  </si>
  <si>
    <t>1-03-05</t>
  </si>
  <si>
    <t>1-03-06</t>
  </si>
  <si>
    <t>1-03-07</t>
  </si>
  <si>
    <t>1-03-08</t>
  </si>
  <si>
    <t>1-03-09</t>
  </si>
  <si>
    <t>1-03-10</t>
  </si>
  <si>
    <t>1-03-11</t>
  </si>
  <si>
    <t>1-03-12</t>
  </si>
  <si>
    <t>1-03-13</t>
  </si>
  <si>
    <t>1-04-01</t>
  </si>
  <si>
    <t>1-04-02</t>
  </si>
  <si>
    <t>1-04-03</t>
  </si>
  <si>
    <t>1-04-04</t>
  </si>
  <si>
    <t>1-04-05</t>
  </si>
  <si>
    <t>1-04-06</t>
  </si>
  <si>
    <t>1-04-07</t>
  </si>
  <si>
    <t>1-04-08</t>
  </si>
  <si>
    <t>1-04-09</t>
  </si>
  <si>
    <t>1-05-01</t>
  </si>
  <si>
    <t>1-05-02</t>
  </si>
  <si>
    <t>1-05-03</t>
  </si>
  <si>
    <t>1-06-01</t>
  </si>
  <si>
    <t>1-06-02</t>
  </si>
  <si>
    <t>1-06-03</t>
  </si>
  <si>
    <t>1-06-04</t>
  </si>
  <si>
    <t>1-06-05</t>
  </si>
  <si>
    <t>1-06-06</t>
  </si>
  <si>
    <t>1-06-07</t>
  </si>
  <si>
    <t>1-07-01</t>
  </si>
  <si>
    <t>1-07-02</t>
  </si>
  <si>
    <t>1-07-03</t>
  </si>
  <si>
    <t>1-07-04</t>
  </si>
  <si>
    <t>1-07-05</t>
  </si>
  <si>
    <t>1-07-06</t>
  </si>
  <si>
    <t>1-08-01</t>
  </si>
  <si>
    <t>1-08-02</t>
  </si>
  <si>
    <t>1-08-03</t>
  </si>
  <si>
    <t>1-08-04</t>
  </si>
  <si>
    <t>1-08-05</t>
  </si>
  <si>
    <t>1-08-06</t>
  </si>
  <si>
    <t>1-08-07</t>
  </si>
  <si>
    <t>1-09-01</t>
  </si>
  <si>
    <t>1-09-02</t>
  </si>
  <si>
    <t>1-09-03</t>
  </si>
  <si>
    <t>1-09-04</t>
  </si>
  <si>
    <t>1-09-05</t>
  </si>
  <si>
    <t>1-09-06</t>
  </si>
  <si>
    <t>1-10-01</t>
  </si>
  <si>
    <t>1-10-02</t>
  </si>
  <si>
    <t>1-10-03</t>
  </si>
  <si>
    <t>1-10-04</t>
  </si>
  <si>
    <t>1-10-05</t>
  </si>
  <si>
    <t>1-11-01</t>
  </si>
  <si>
    <t>1-11-02</t>
  </si>
  <si>
    <t>1-11-03</t>
  </si>
  <si>
    <t>1-11-04</t>
  </si>
  <si>
    <t>1-11-05</t>
  </si>
  <si>
    <t>1-12-01</t>
  </si>
  <si>
    <t>1-12-02</t>
  </si>
  <si>
    <t>1-12-03</t>
  </si>
  <si>
    <t>1-12-04</t>
  </si>
  <si>
    <t>1-12-05</t>
  </si>
  <si>
    <t>1-13-01</t>
  </si>
  <si>
    <t>1-13-02</t>
  </si>
  <si>
    <t>1-13-03</t>
  </si>
  <si>
    <t>1-13-04</t>
  </si>
  <si>
    <t>1-13-05</t>
  </si>
  <si>
    <t>1-14-01</t>
  </si>
  <si>
    <t>1-14-02</t>
  </si>
  <si>
    <t>1-14-03</t>
  </si>
  <si>
    <t>1-15-01</t>
  </si>
  <si>
    <t>1-15-02</t>
  </si>
  <si>
    <t>1-15-03</t>
  </si>
  <si>
    <t>1-15-04</t>
  </si>
  <si>
    <t>1-16-01</t>
  </si>
  <si>
    <t>1-16-02</t>
  </si>
  <si>
    <t>1-16-03</t>
  </si>
  <si>
    <t>1-16-04</t>
  </si>
  <si>
    <t>1-16-05</t>
  </si>
  <si>
    <t>1-17-01</t>
  </si>
  <si>
    <t>1-17-02</t>
  </si>
  <si>
    <t>1-17-03</t>
  </si>
  <si>
    <t>1-18-01</t>
  </si>
  <si>
    <t>1-18-02</t>
  </si>
  <si>
    <t>1-18-03</t>
  </si>
  <si>
    <t>1-18-04</t>
  </si>
  <si>
    <t>1-19-01</t>
  </si>
  <si>
    <t>1-19-02</t>
  </si>
  <si>
    <t>1-19-03</t>
  </si>
  <si>
    <t>1-19-04</t>
  </si>
  <si>
    <t>1-19-05</t>
  </si>
  <si>
    <t>1-19-06</t>
  </si>
  <si>
    <t>1-19-07</t>
  </si>
  <si>
    <t>1-19-08</t>
  </si>
  <si>
    <t>1-19-09</t>
  </si>
  <si>
    <t>1-19-10</t>
  </si>
  <si>
    <t>1-19-11</t>
  </si>
  <si>
    <t>1-20-01</t>
  </si>
  <si>
    <t>1-20-02</t>
  </si>
  <si>
    <t>1-20-03</t>
  </si>
  <si>
    <t>1-20-04</t>
  </si>
  <si>
    <t>1-20-05</t>
  </si>
  <si>
    <t>1-20-06</t>
  </si>
  <si>
    <t>2-01-01</t>
  </si>
  <si>
    <t>2-01-02</t>
  </si>
  <si>
    <t>2-01-03</t>
  </si>
  <si>
    <t>2-01-04</t>
  </si>
  <si>
    <t>2-01-05</t>
  </si>
  <si>
    <t>2-01-06</t>
  </si>
  <si>
    <t>2-01-07</t>
  </si>
  <si>
    <t>2-01-08</t>
  </si>
  <si>
    <t>2-01-09</t>
  </si>
  <si>
    <t>2-01-10</t>
  </si>
  <si>
    <t>2-01-11</t>
  </si>
  <si>
    <t>2-01-12</t>
  </si>
  <si>
    <t>2-01-13</t>
  </si>
  <si>
    <t>2-01-14</t>
  </si>
  <si>
    <t>2-02-01</t>
  </si>
  <si>
    <t>2-02-02</t>
  </si>
  <si>
    <t>2-02-03</t>
  </si>
  <si>
    <t>2-02-04</t>
  </si>
  <si>
    <t>2-02-05</t>
  </si>
  <si>
    <t>2-02-06</t>
  </si>
  <si>
    <t>2-02-07</t>
  </si>
  <si>
    <t>2-02-08</t>
  </si>
  <si>
    <t>2-02-09</t>
  </si>
  <si>
    <t>2-02-10</t>
  </si>
  <si>
    <t>2-02-11</t>
  </si>
  <si>
    <t>2-02-12</t>
  </si>
  <si>
    <t>2-02-13</t>
  </si>
  <si>
    <t>2-03-01</t>
  </si>
  <si>
    <t>2-03-02</t>
  </si>
  <si>
    <t>2-03-03</t>
  </si>
  <si>
    <t>2-03-04</t>
  </si>
  <si>
    <t>2-03-05</t>
  </si>
  <si>
    <t>2-03-07</t>
  </si>
  <si>
    <t>2-03-08</t>
  </si>
  <si>
    <t>2-04-01</t>
  </si>
  <si>
    <t>2-04-02</t>
  </si>
  <si>
    <t>2-04-03</t>
  </si>
  <si>
    <t>2-04-04</t>
  </si>
  <si>
    <t>2-05-01</t>
  </si>
  <si>
    <t>2-05-02</t>
  </si>
  <si>
    <t>2-05-03</t>
  </si>
  <si>
    <t>2-05-04</t>
  </si>
  <si>
    <t>2-05-05</t>
  </si>
  <si>
    <t>2-05-06</t>
  </si>
  <si>
    <t>2-05-07</t>
  </si>
  <si>
    <t>2-05-08</t>
  </si>
  <si>
    <t>2-06-01</t>
  </si>
  <si>
    <t>2-06-02</t>
  </si>
  <si>
    <t>2-06-03</t>
  </si>
  <si>
    <t>2-06-04</t>
  </si>
  <si>
    <t>2-06-05</t>
  </si>
  <si>
    <t>2-06-06</t>
  </si>
  <si>
    <t>2-06-07</t>
  </si>
  <si>
    <t>2-06-08</t>
  </si>
  <si>
    <t>2-07-01</t>
  </si>
  <si>
    <t>2-07-02</t>
  </si>
  <si>
    <t>2-07-03</t>
  </si>
  <si>
    <t>2-07-04</t>
  </si>
  <si>
    <t>2-07-05</t>
  </si>
  <si>
    <t>2-07-06</t>
  </si>
  <si>
    <t>2-07-07</t>
  </si>
  <si>
    <t>2-08-01</t>
  </si>
  <si>
    <t>2-08-02</t>
  </si>
  <si>
    <t>2-08-03</t>
  </si>
  <si>
    <t>2-08-04</t>
  </si>
  <si>
    <t>2-08-05</t>
  </si>
  <si>
    <t>2-09-01</t>
  </si>
  <si>
    <t>2-09-02</t>
  </si>
  <si>
    <t>2-09-03</t>
  </si>
  <si>
    <t>2-09-04</t>
  </si>
  <si>
    <t>2-09-05</t>
  </si>
  <si>
    <t>2-10-01</t>
  </si>
  <si>
    <t>2-10-02</t>
  </si>
  <si>
    <t>2-10-03</t>
  </si>
  <si>
    <t>2-10-04</t>
  </si>
  <si>
    <t>2-10-05</t>
  </si>
  <si>
    <t>2-10-06</t>
  </si>
  <si>
    <t>2-10-07</t>
  </si>
  <si>
    <t>2-10-08</t>
  </si>
  <si>
    <t>2-10-09</t>
  </si>
  <si>
    <t>2-10-10</t>
  </si>
  <si>
    <t>2-10-11</t>
  </si>
  <si>
    <t>2-10-12</t>
  </si>
  <si>
    <t>2-10-13</t>
  </si>
  <si>
    <t>2-11-01</t>
  </si>
  <si>
    <t>2-11-02</t>
  </si>
  <si>
    <t>2-11-03</t>
  </si>
  <si>
    <t>2-11-04</t>
  </si>
  <si>
    <t>2-11-05</t>
  </si>
  <si>
    <t>2-11-06</t>
  </si>
  <si>
    <t>2-11-07</t>
  </si>
  <si>
    <t>2-12-01</t>
  </si>
  <si>
    <t>2-12-02</t>
  </si>
  <si>
    <t>2-12-03</t>
  </si>
  <si>
    <t>2-12-04</t>
  </si>
  <si>
    <t>2-12-05</t>
  </si>
  <si>
    <t>2-13-01</t>
  </si>
  <si>
    <t>2-13-02</t>
  </si>
  <si>
    <t>2-13-03</t>
  </si>
  <si>
    <t>2-13-04</t>
  </si>
  <si>
    <t>2-13-05</t>
  </si>
  <si>
    <t>2-13-06</t>
  </si>
  <si>
    <t>2-13-07</t>
  </si>
  <si>
    <t>2-13-08</t>
  </si>
  <si>
    <t>2-14-01</t>
  </si>
  <si>
    <t>2-14-02</t>
  </si>
  <si>
    <t>2-14-03</t>
  </si>
  <si>
    <t>2-14-04</t>
  </si>
  <si>
    <t>2-15-01</t>
  </si>
  <si>
    <t>2-15-02</t>
  </si>
  <si>
    <t>2-15-03</t>
  </si>
  <si>
    <t>2-15-04</t>
  </si>
  <si>
    <t>3-01-01</t>
  </si>
  <si>
    <t>3-01-02</t>
  </si>
  <si>
    <t>3-01-03</t>
  </si>
  <si>
    <t>3-01-04</t>
  </si>
  <si>
    <t>3-01-05</t>
  </si>
  <si>
    <t>3-01-06</t>
  </si>
  <si>
    <t>3-01-07</t>
  </si>
  <si>
    <t>3-01-08</t>
  </si>
  <si>
    <t>3-01-09</t>
  </si>
  <si>
    <t>3-01-10</t>
  </si>
  <si>
    <t>3-01-11</t>
  </si>
  <si>
    <t>3-02-01</t>
  </si>
  <si>
    <t>3-02-02</t>
  </si>
  <si>
    <t>3-02-03</t>
  </si>
  <si>
    <t>3-02-04</t>
  </si>
  <si>
    <t>3-02-05</t>
  </si>
  <si>
    <t>3-03-01</t>
  </si>
  <si>
    <t>3-03-02</t>
  </si>
  <si>
    <t>3-03-03</t>
  </si>
  <si>
    <t>3-03-04</t>
  </si>
  <si>
    <t>3-03-05</t>
  </si>
  <si>
    <t>3-03-06</t>
  </si>
  <si>
    <t>3-03-07</t>
  </si>
  <si>
    <t>3-03-08</t>
  </si>
  <si>
    <t>3-04-01</t>
  </si>
  <si>
    <t>3-04-02</t>
  </si>
  <si>
    <t>3-04-03</t>
  </si>
  <si>
    <t>3-05-01</t>
  </si>
  <si>
    <t>3-05-02</t>
  </si>
  <si>
    <t>3-05-03</t>
  </si>
  <si>
    <t>3-05-04</t>
  </si>
  <si>
    <t>3-05-05</t>
  </si>
  <si>
    <t>3-05-06</t>
  </si>
  <si>
    <t>3-05-07</t>
  </si>
  <si>
    <t>3-05-08</t>
  </si>
  <si>
    <t>3-05-09</t>
  </si>
  <si>
    <t>3-05-10</t>
  </si>
  <si>
    <t>3-05-11</t>
  </si>
  <si>
    <t>3-05-12</t>
  </si>
  <si>
    <t>3-06-01</t>
  </si>
  <si>
    <t>3-06-02</t>
  </si>
  <si>
    <t>3-06-03</t>
  </si>
  <si>
    <t>3-07-01</t>
  </si>
  <si>
    <t>3-07-02</t>
  </si>
  <si>
    <t>3-07-03</t>
  </si>
  <si>
    <t>3-07-04</t>
  </si>
  <si>
    <t>3-07-05</t>
  </si>
  <si>
    <t>3-08-01</t>
  </si>
  <si>
    <t>3-08-02</t>
  </si>
  <si>
    <t>3-08-03</t>
  </si>
  <si>
    <t>3-08-04</t>
  </si>
  <si>
    <t>4-01-01</t>
  </si>
  <si>
    <t>4-01-02</t>
  </si>
  <si>
    <t>4-01-03</t>
  </si>
  <si>
    <t>4-01-04</t>
  </si>
  <si>
    <t>4-01-05</t>
  </si>
  <si>
    <t>4-02-01</t>
  </si>
  <si>
    <t>4-02-02</t>
  </si>
  <si>
    <t>4-02-03</t>
  </si>
  <si>
    <t>4-02-04</t>
  </si>
  <si>
    <t>4-02-05</t>
  </si>
  <si>
    <t>4-02-06</t>
  </si>
  <si>
    <t>4-03-01</t>
  </si>
  <si>
    <t>4-03-02</t>
  </si>
  <si>
    <t>4-03-03</t>
  </si>
  <si>
    <t>4-03-04</t>
  </si>
  <si>
    <t>4-03-05</t>
  </si>
  <si>
    <t>4-03-06</t>
  </si>
  <si>
    <t>4-03-07</t>
  </si>
  <si>
    <t>4-03-08</t>
  </si>
  <si>
    <t>4-04-01</t>
  </si>
  <si>
    <t>4-04-02</t>
  </si>
  <si>
    <t>4-04-03</t>
  </si>
  <si>
    <t>4-04-04</t>
  </si>
  <si>
    <t>4-04-05</t>
  </si>
  <si>
    <t>4-04-06</t>
  </si>
  <si>
    <t>4-05-01</t>
  </si>
  <si>
    <t>4-05-02</t>
  </si>
  <si>
    <t>4-05-03</t>
  </si>
  <si>
    <t>4-05-04</t>
  </si>
  <si>
    <t>4-05-05</t>
  </si>
  <si>
    <t>4-06-01</t>
  </si>
  <si>
    <t>4-06-02</t>
  </si>
  <si>
    <t>4-06-03</t>
  </si>
  <si>
    <t>4-06-04</t>
  </si>
  <si>
    <t>4-07-01</t>
  </si>
  <si>
    <t>4-07-02</t>
  </si>
  <si>
    <t>4-07-03</t>
  </si>
  <si>
    <t>4-08-01</t>
  </si>
  <si>
    <t>4-08-02</t>
  </si>
  <si>
    <t>4-08-03</t>
  </si>
  <si>
    <t>4-09-01</t>
  </si>
  <si>
    <t>4-09-02</t>
  </si>
  <si>
    <t>4-10-01</t>
  </si>
  <si>
    <t>4-10-02</t>
  </si>
  <si>
    <t>4-10-03</t>
  </si>
  <si>
    <t>4-10-04</t>
  </si>
  <si>
    <t>4-10-05</t>
  </si>
  <si>
    <t>5-01-01</t>
  </si>
  <si>
    <t>5-01-02</t>
  </si>
  <si>
    <t>5-01-03</t>
  </si>
  <si>
    <t>5-01-04</t>
  </si>
  <si>
    <t>5-01-05</t>
  </si>
  <si>
    <t>5-02-01</t>
  </si>
  <si>
    <t>5-02-02</t>
  </si>
  <si>
    <t>5-02-03</t>
  </si>
  <si>
    <t>5-02-04</t>
  </si>
  <si>
    <t>5-02-05</t>
  </si>
  <si>
    <t>5-02-06</t>
  </si>
  <si>
    <t>5-02-07</t>
  </si>
  <si>
    <t>5-03-01</t>
  </si>
  <si>
    <t>5-03-02</t>
  </si>
  <si>
    <t>5-03-03</t>
  </si>
  <si>
    <t>5-03-04</t>
  </si>
  <si>
    <t>5-03-05</t>
  </si>
  <si>
    <t>5-03-06</t>
  </si>
  <si>
    <t>5-03-07</t>
  </si>
  <si>
    <t>5-03-08</t>
  </si>
  <si>
    <t>5-03-09</t>
  </si>
  <si>
    <t>5-04-01</t>
  </si>
  <si>
    <t>5-04-02</t>
  </si>
  <si>
    <t>5-04-03</t>
  </si>
  <si>
    <t>5-04-04</t>
  </si>
  <si>
    <t>5-05-01</t>
  </si>
  <si>
    <t>5-05-02</t>
  </si>
  <si>
    <t>5-05-03</t>
  </si>
  <si>
    <t>5-05-04</t>
  </si>
  <si>
    <t>5-06-01</t>
  </si>
  <si>
    <t>5-06-02</t>
  </si>
  <si>
    <t>5-06-03</t>
  </si>
  <si>
    <t>5-06-04</t>
  </si>
  <si>
    <t>5-06-05</t>
  </si>
  <si>
    <t>5-07-01</t>
  </si>
  <si>
    <t>5-07-02</t>
  </si>
  <si>
    <t>5-07-03</t>
  </si>
  <si>
    <t>5-07-04</t>
  </si>
  <si>
    <t>5-08-01</t>
  </si>
  <si>
    <t>5-08-02</t>
  </si>
  <si>
    <t>5-08-03</t>
  </si>
  <si>
    <t>5-08-04</t>
  </si>
  <si>
    <t>5-08-05</t>
  </si>
  <si>
    <t>5-08-06</t>
  </si>
  <si>
    <t>5-08-07</t>
  </si>
  <si>
    <t>5-09-01</t>
  </si>
  <si>
    <t>5-09-02</t>
  </si>
  <si>
    <t>5-09-03</t>
  </si>
  <si>
    <t>5-09-04</t>
  </si>
  <si>
    <t>5-09-05</t>
  </si>
  <si>
    <t>5-09-06</t>
  </si>
  <si>
    <t>5-10-01</t>
  </si>
  <si>
    <t>5-10-02</t>
  </si>
  <si>
    <t>5-10-03</t>
  </si>
  <si>
    <t>5-10-04</t>
  </si>
  <si>
    <t>5-11-01</t>
  </si>
  <si>
    <t>5-11-02</t>
  </si>
  <si>
    <t>5-11-03</t>
  </si>
  <si>
    <t>5-11-04</t>
  </si>
  <si>
    <t>6-01-01</t>
  </si>
  <si>
    <t>6-01-02</t>
  </si>
  <si>
    <t>6-01-03</t>
  </si>
  <si>
    <t>6-01-04</t>
  </si>
  <si>
    <t>6-01-05</t>
  </si>
  <si>
    <t>6-01-06</t>
  </si>
  <si>
    <t>6-01-07</t>
  </si>
  <si>
    <t>6-01-08</t>
  </si>
  <si>
    <t>6-01-11</t>
  </si>
  <si>
    <t>6-01-12</t>
  </si>
  <si>
    <t>6-01-13</t>
  </si>
  <si>
    <t>6-01-14</t>
  </si>
  <si>
    <t>6-01-15</t>
  </si>
  <si>
    <t>6-01-16</t>
  </si>
  <si>
    <t>6-02-01</t>
  </si>
  <si>
    <t>6-02-02</t>
  </si>
  <si>
    <t>6-02-03</t>
  </si>
  <si>
    <t>6-02-04</t>
  </si>
  <si>
    <t>6-02-05</t>
  </si>
  <si>
    <t>6-03-01</t>
  </si>
  <si>
    <t>6-03-02</t>
  </si>
  <si>
    <t>6-03-03</t>
  </si>
  <si>
    <t>6-03-04</t>
  </si>
  <si>
    <t>6-03-05</t>
  </si>
  <si>
    <t>6-03-06</t>
  </si>
  <si>
    <t>6-03-07</t>
  </si>
  <si>
    <t>6-03-08</t>
  </si>
  <si>
    <t>6-03-09</t>
  </si>
  <si>
    <t>6-04-01</t>
  </si>
  <si>
    <t>6-04-02</t>
  </si>
  <si>
    <t>6-04-03</t>
  </si>
  <si>
    <t>6-05-01</t>
  </si>
  <si>
    <t>6-05-02</t>
  </si>
  <si>
    <t>6-05-03</t>
  </si>
  <si>
    <t>6-05-04</t>
  </si>
  <si>
    <t>6-05-05</t>
  </si>
  <si>
    <t>6-05-06</t>
  </si>
  <si>
    <t>6-06-01</t>
  </si>
  <si>
    <t>6-06-02</t>
  </si>
  <si>
    <t>6-06-03</t>
  </si>
  <si>
    <t>6-07-01</t>
  </si>
  <si>
    <t>6-07-03</t>
  </si>
  <si>
    <t>6-07-04</t>
  </si>
  <si>
    <t>6-08-01</t>
  </si>
  <si>
    <t>6-08-02</t>
  </si>
  <si>
    <t>6-08-03</t>
  </si>
  <si>
    <t>6-08-04</t>
  </si>
  <si>
    <t>6-08-05</t>
  </si>
  <si>
    <t>6-09-01</t>
  </si>
  <si>
    <t>6-10-01</t>
  </si>
  <si>
    <t>6-10-02</t>
  </si>
  <si>
    <t>6-10-03</t>
  </si>
  <si>
    <t>6-10-04</t>
  </si>
  <si>
    <t>6-11-01</t>
  </si>
  <si>
    <t>6-11-02</t>
  </si>
  <si>
    <t>7-01-01</t>
  </si>
  <si>
    <t>7-01-02</t>
  </si>
  <si>
    <t>7-01-03</t>
  </si>
  <si>
    <t>7-01-04</t>
  </si>
  <si>
    <t>7-02-01</t>
  </si>
  <si>
    <t>7-02-02</t>
  </si>
  <si>
    <t>7-02-03</t>
  </si>
  <si>
    <t>7-02-04</t>
  </si>
  <si>
    <t>7-02-05</t>
  </si>
  <si>
    <t>7-02-06</t>
  </si>
  <si>
    <t>7-02-07</t>
  </si>
  <si>
    <t>7-03-01</t>
  </si>
  <si>
    <t>7-03-02</t>
  </si>
  <si>
    <t>7-03-03</t>
  </si>
  <si>
    <t>7-03-04</t>
  </si>
  <si>
    <t>7-03-05</t>
  </si>
  <si>
    <t>7-03-06</t>
  </si>
  <si>
    <t>7-04-01</t>
  </si>
  <si>
    <t>7-04-02</t>
  </si>
  <si>
    <t>7-04-03</t>
  </si>
  <si>
    <t>7-04-04</t>
  </si>
  <si>
    <t>7-05-01</t>
  </si>
  <si>
    <t>7-05-02</t>
  </si>
  <si>
    <t>7-05-03</t>
  </si>
  <si>
    <t>7-06-01</t>
  </si>
  <si>
    <t>7-06-02</t>
  </si>
  <si>
    <t>7-06-03</t>
  </si>
  <si>
    <t>7-06-04</t>
  </si>
  <si>
    <t>7-06-05</t>
  </si>
  <si>
    <t>pr/ca/di</t>
  </si>
  <si>
    <t>CUADRO 1</t>
  </si>
  <si>
    <t>Matrícula Inicial</t>
  </si>
  <si>
    <t>Provincia / Cantón / Distrito</t>
  </si>
  <si>
    <t>CUADRO 5</t>
  </si>
  <si>
    <t>CUADRO 7</t>
  </si>
  <si>
    <t>CUADRO 11</t>
  </si>
  <si>
    <t>Otro lugar (indicar debajo de esta línea)</t>
  </si>
  <si>
    <t>X</t>
  </si>
  <si>
    <t>Otros Laboratorios</t>
  </si>
  <si>
    <t>Soda</t>
  </si>
  <si>
    <t>DIREG</t>
  </si>
  <si>
    <t>ZONA</t>
  </si>
  <si>
    <t>TIPODIR</t>
  </si>
  <si>
    <t>NIVEL</t>
  </si>
  <si>
    <t>AZT</t>
  </si>
  <si>
    <t>AZH</t>
  </si>
  <si>
    <t>AZM</t>
  </si>
  <si>
    <t>AZ1T</t>
  </si>
  <si>
    <t>AZ1H</t>
  </si>
  <si>
    <t>AZ2T</t>
  </si>
  <si>
    <t>AZ2H</t>
  </si>
  <si>
    <t>AZ3T</t>
  </si>
  <si>
    <t>AZ3H</t>
  </si>
  <si>
    <t>AZ4T</t>
  </si>
  <si>
    <t>AZ4H</t>
  </si>
  <si>
    <t>AZ5T</t>
  </si>
  <si>
    <t>AZ5H</t>
  </si>
  <si>
    <t>AZ6T</t>
  </si>
  <si>
    <t>AZ6H</t>
  </si>
  <si>
    <t>AZ1M</t>
  </si>
  <si>
    <t>AZ2M</t>
  </si>
  <si>
    <t>AZ3M</t>
  </si>
  <si>
    <t>AZ4M</t>
  </si>
  <si>
    <t>AZ5M</t>
  </si>
  <si>
    <t>AZ6M</t>
  </si>
  <si>
    <t>Biología</t>
  </si>
  <si>
    <t>Química</t>
  </si>
  <si>
    <t>Física</t>
  </si>
  <si>
    <t>Educación Cívica</t>
  </si>
  <si>
    <t>10º</t>
  </si>
  <si>
    <t xml:space="preserve">Docentes </t>
  </si>
  <si>
    <t>Subdirector</t>
  </si>
  <si>
    <t>CUADRO 6</t>
  </si>
  <si>
    <t>Administrativos Reubicados</t>
  </si>
  <si>
    <t>Técnicos-Docentes Reubicados</t>
  </si>
  <si>
    <t>Docentes Reubicados</t>
  </si>
  <si>
    <t>Docentes Reubicados de Educación Especial</t>
  </si>
  <si>
    <t>11º</t>
  </si>
  <si>
    <t>12º</t>
  </si>
  <si>
    <t>Discapacidad/Condición</t>
  </si>
  <si>
    <t>Cubículos</t>
  </si>
  <si>
    <t>SUBVENCIONADA</t>
  </si>
  <si>
    <t>Si requiere más filas, insértelas.</t>
  </si>
  <si>
    <t>1-07-07</t>
  </si>
  <si>
    <t>1-19-12</t>
  </si>
  <si>
    <t>2-02-14</t>
  </si>
  <si>
    <t>6-02-06</t>
  </si>
  <si>
    <t>6-08-06</t>
  </si>
  <si>
    <t>Cantidad de 
Secciones</t>
  </si>
  <si>
    <t>Lengua Indígena</t>
  </si>
  <si>
    <t>CUADRO 8</t>
  </si>
  <si>
    <t>CUADRO 9</t>
  </si>
  <si>
    <t>LA POLVORA</t>
  </si>
  <si>
    <t>Técnica Nocturna</t>
  </si>
  <si>
    <t>Modalidad
y Especialidad</t>
  </si>
  <si>
    <t>Comercial y de Servicios</t>
  </si>
  <si>
    <t>Acoounting</t>
  </si>
  <si>
    <t>Administración y Operación Aduanera</t>
  </si>
  <si>
    <t>Banca y Finanzas</t>
  </si>
  <si>
    <t>Contabilidad</t>
  </si>
  <si>
    <t>Contabilidad y Costos</t>
  </si>
  <si>
    <t>Contabilidad y Finanzas</t>
  </si>
  <si>
    <t>Diseño y Desarrollo Digital</t>
  </si>
  <si>
    <t>Executive Service Center</t>
  </si>
  <si>
    <t>Informática Empresarial</t>
  </si>
  <si>
    <t>Information Technology Support</t>
  </si>
  <si>
    <t>Computer Networking</t>
  </si>
  <si>
    <t>Computer Science in Software Development</t>
  </si>
  <si>
    <t>Salud Ocupacional</t>
  </si>
  <si>
    <t>Secretariado Ejecutivo</t>
  </si>
  <si>
    <t>Bilingual Secretary</t>
  </si>
  <si>
    <t>Turismo Costero</t>
  </si>
  <si>
    <t>Turismo Rural</t>
  </si>
  <si>
    <t>Industrial</t>
  </si>
  <si>
    <t>Administración, Logística y Distribución</t>
  </si>
  <si>
    <t>Autorremodelado</t>
  </si>
  <si>
    <t>Construcción Civil</t>
  </si>
  <si>
    <t>Dibujo Técnico</t>
  </si>
  <si>
    <t>Diseño Gráfico</t>
  </si>
  <si>
    <t>Diseño Publicitario</t>
  </si>
  <si>
    <t>Diseño y Confección de la Moda</t>
  </si>
  <si>
    <t>Diseño y Construcción de Muebles y Estructuras</t>
  </si>
  <si>
    <t>Electromecánica</t>
  </si>
  <si>
    <t>Electrónica en Telecomunicaciones</t>
  </si>
  <si>
    <t>Electrónica Industrial</t>
  </si>
  <si>
    <t>Mecánica General</t>
  </si>
  <si>
    <t>Mecánica de Precisión</t>
  </si>
  <si>
    <t>Mecánica Naval</t>
  </si>
  <si>
    <t>Refrigeración y Aire Acondicionado</t>
  </si>
  <si>
    <t>Agropecuaria</t>
  </si>
  <si>
    <t>Agro Jardinería</t>
  </si>
  <si>
    <t>Agroecología</t>
  </si>
  <si>
    <t>Agroindustria Alimentaria con Tecnología Agrícola</t>
  </si>
  <si>
    <t>Agroindustria Alimentaria con Tecnología Pecuaria</t>
  </si>
  <si>
    <t>Riego y Drenaje</t>
  </si>
  <si>
    <t>PERSONAL TOTAL QUE LABORA EN TÉCNICA NOCTURNA</t>
  </si>
  <si>
    <t>TOTAL-Técnica Nocturna</t>
  </si>
  <si>
    <t>Docentes-Técnica Nocturna</t>
  </si>
  <si>
    <t>Técnica Nocturna (incluye Asignaturas Especiales)</t>
  </si>
  <si>
    <t>00086</t>
  </si>
  <si>
    <t>00278</t>
  </si>
  <si>
    <t>4844</t>
  </si>
  <si>
    <t>4857</t>
  </si>
  <si>
    <t>C.T.P. NOCTURNO CARLOS FALLAS SIBAJA</t>
  </si>
  <si>
    <t>C.T.P. COVAO NOCTURNO</t>
  </si>
  <si>
    <t>EMERSON PANIAGUA VEGA</t>
  </si>
  <si>
    <t>1 KM NOROESTE DEL ESTADIO MORERA SOTO</t>
  </si>
  <si>
    <t>EUGENIA VALVERDE MONGE</t>
  </si>
  <si>
    <t>ctp.nocturnocovao@mep.go.cr</t>
  </si>
  <si>
    <t>Administrativos</t>
  </si>
  <si>
    <t>Técnicos-Docentes</t>
  </si>
  <si>
    <t>Administ. y de Servicios Reubicados / Readecuados</t>
  </si>
  <si>
    <t>Cocinera</t>
  </si>
  <si>
    <t>Conserje</t>
  </si>
  <si>
    <t>Auxiliar de Vigilancia</t>
  </si>
  <si>
    <t>Oficial de Seguridad</t>
  </si>
  <si>
    <t>Trabajador Calificado</t>
  </si>
  <si>
    <t>Oficinista</t>
  </si>
  <si>
    <t>Se comparte el edificio con otra institución?</t>
  </si>
  <si>
    <t>Sala de Robótica</t>
  </si>
  <si>
    <t>2-16-01</t>
  </si>
  <si>
    <t>5-11-05</t>
  </si>
  <si>
    <t>6-01-10</t>
  </si>
  <si>
    <t xml:space="preserve">RESIDENCIA DE LOS ESTUDIANTES MATRICULADOS DURANTE </t>
  </si>
  <si>
    <t>Refugiados</t>
  </si>
  <si>
    <t>Solicitante de Asilo</t>
  </si>
  <si>
    <t>Repitentes</t>
  </si>
  <si>
    <t>MATRÍCULA INICIAL, REPITENTES Y NÚMERO DE SECCIONES
EN TÉCNICA NOCTURNA</t>
  </si>
  <si>
    <t>Año que cursa</t>
  </si>
  <si>
    <t>Aulas o lugar donde se imparten lecciones:</t>
  </si>
  <si>
    <t>Indique si la Institución cuenta con los siguientes servicios:</t>
  </si>
  <si>
    <t>Pupitres (Unipersonales, mesas de pupitre)</t>
  </si>
  <si>
    <t>Camión Cisterna</t>
  </si>
  <si>
    <t>Hidrante</t>
  </si>
  <si>
    <t>Servicios Sanitarios</t>
  </si>
  <si>
    <t>Para hombres</t>
  </si>
  <si>
    <t>Para mujeres</t>
  </si>
  <si>
    <t>Para ambos sexos</t>
  </si>
  <si>
    <t>Pileta lavamanos (Bebedero)</t>
  </si>
  <si>
    <t>Síndrome de Down</t>
  </si>
  <si>
    <t>UTILIZAN prótesis auditivas (audífonos)</t>
  </si>
  <si>
    <t>UTILIZAN implante coclear</t>
  </si>
  <si>
    <t>NO UTILIZAN prótesis auditivas (audífonos), implante coclear u otro dispositivo</t>
  </si>
  <si>
    <t>Síndrome de Asperger</t>
  </si>
  <si>
    <t>1/  No incluir Síndrome de Down.</t>
  </si>
  <si>
    <t>DISCAPACIDAD O CONDICIÓN DE LOS ESTUDIANTES DE TÉCNICA NOCTURNA</t>
  </si>
  <si>
    <t>ESTUDIANTES DE TÉCNICA NOCTURNA REPORTADOS COMO</t>
  </si>
  <si>
    <t>TODAS LAS ASIGNATURAS EN CONVOCATORIAS</t>
  </si>
  <si>
    <t>Retraso Mental (Discapacidad Intelectual)</t>
  </si>
  <si>
    <t>Terapia Física (Rehabilitación Física)</t>
  </si>
  <si>
    <t>Terapia Ocupacional (Rehabilitación Ocupacional)</t>
  </si>
  <si>
    <t>PERSONAL TOTAL QUE LABORA EN TÉCNICA NOCTURNA, SEGÚN TIPO DE CARGO</t>
  </si>
  <si>
    <t>PERSONAL DOCENTE DE TÉCNICA NOCTURNA, POR GRUPO PROFESIONAL</t>
  </si>
  <si>
    <t>Duchas</t>
  </si>
  <si>
    <t>Trastorno del Lenguaje</t>
  </si>
  <si>
    <t>Pérdida Auditiva</t>
  </si>
  <si>
    <t>Mingitorios (Urinarios)</t>
  </si>
  <si>
    <t>El Centro Educativo tiene las adaptaciones necesarias en su infraestructura para que garantice la accesibilidad física de los estudiantes, personal y padres de familia, a todos los servicios ofrecidos, por ejemplo:  área administrativa, biblioteca, comedor, laboratorios?</t>
  </si>
  <si>
    <t>7-03-07</t>
  </si>
  <si>
    <t>CUADRO 2</t>
  </si>
  <si>
    <t>CUADRO 3</t>
  </si>
  <si>
    <t>CUADRO 4</t>
  </si>
  <si>
    <t>CUADRO 10</t>
  </si>
  <si>
    <t>2-16-02</t>
  </si>
  <si>
    <t>2-16-03</t>
  </si>
  <si>
    <t>Ciberseguridad</t>
  </si>
  <si>
    <t>Configuración y Soporte de Redes de Comunicación y Sistemas Operativos</t>
  </si>
  <si>
    <t>Informática en Soporte</t>
  </si>
  <si>
    <t>Impresión Offset</t>
  </si>
  <si>
    <t>Productivity and Quality</t>
  </si>
  <si>
    <t>Trastorno del Espectro Autista (TEA)</t>
  </si>
  <si>
    <t>2/  Antes Problemas Emocionales y de Conducta.</t>
  </si>
  <si>
    <t>3/ Antes Problemas de Aprendizaje.</t>
  </si>
  <si>
    <t>4/  Especificar en OBSERVACIONES/COMENTARIOS. Ver ejemplos en la Guía.</t>
  </si>
  <si>
    <t>El Centro Educativo se abastece de agua por:</t>
  </si>
  <si>
    <t>El Agua que consumen proviene de:</t>
  </si>
  <si>
    <t>En el Centro Educativo hay luz eléctrica del:</t>
  </si>
  <si>
    <t>ctp.carlosluisfallas@mep.go.cr</t>
  </si>
  <si>
    <t>SAN JOSE / SAN JOSE / CARMEN</t>
  </si>
  <si>
    <t>SAN JOSE / SAN JOSE / MERCED</t>
  </si>
  <si>
    <t>SAN JOSE / SAN JOSE / HOSPITAL</t>
  </si>
  <si>
    <t>SAN JOSE / SAN JOSE / CATEDRAL</t>
  </si>
  <si>
    <t>SAN JOSE / SAN JOSE / ZAPOTE</t>
  </si>
  <si>
    <t>SAN JOSE / SAN JOSE / SAN FRANCISCO DE DOS RIOS</t>
  </si>
  <si>
    <t>SAN JOSE / SAN JOSE / URUCA</t>
  </si>
  <si>
    <t>SAN JOSE / SAN JOSE / MATA REDONDA</t>
  </si>
  <si>
    <t>SAN JOSE / SAN JOSE / PAVAS</t>
  </si>
  <si>
    <t>SAN JOSE / SAN JOSE / HATILLO</t>
  </si>
  <si>
    <t>SAN JOSE / SAN JOSE / SAN SEBASTIAN</t>
  </si>
  <si>
    <t>SAN JOSE / ESCAZU / ESCAZU</t>
  </si>
  <si>
    <t>SAN JOSE / ESCAZU / SAN ANTONIO</t>
  </si>
  <si>
    <t>SAN JOSE / ESCAZU / SAN RAFAEL</t>
  </si>
  <si>
    <t>SAN JOSE / DESAMPARADOS / DESAMPARADOS</t>
  </si>
  <si>
    <t>SAN JOSE / DESAMPARADOS / SAN MIGUEL</t>
  </si>
  <si>
    <t>SAN JOSE / DESAMPARADOS / SAN JUAN DE DIOS</t>
  </si>
  <si>
    <t>SAN JOSE / DESAMPARADOS / SAN RAFAEL ARRIBA</t>
  </si>
  <si>
    <t>SAN JOSE / DESAMPARADOS / SAN ANTONIO</t>
  </si>
  <si>
    <t>SAN JOSE / DESAMPARADOS / FRAILES</t>
  </si>
  <si>
    <t>SAN JOSE / DESAMPARADOS / PATARRA</t>
  </si>
  <si>
    <t>SAN JOSE / DESAMPARADOS / SAN CRISTOBAL</t>
  </si>
  <si>
    <t>SAN JOSE / DESAMPARADOS / ROSARIO</t>
  </si>
  <si>
    <t>SAN JOSE / DESAMPARADOS / DAMAS</t>
  </si>
  <si>
    <t>SAN JOSE / DESAMPARADOS / SAN RAFAEL ABAJO</t>
  </si>
  <si>
    <t>SAN JOSE / DESAMPARADOS / GRAVILIAS</t>
  </si>
  <si>
    <t>SAN JOSE / DESAMPARADOS / LOS GUIDO</t>
  </si>
  <si>
    <t>SAN JOSE / PURISCAL / SANTIAGO</t>
  </si>
  <si>
    <t>SAN JOSE / PURISCAL / MERCEDES SUR</t>
  </si>
  <si>
    <t>SAN JOSE / PURISCAL / BARBACOAS</t>
  </si>
  <si>
    <t>SAN JOSE / PURISCAL / GRIFO ALTO</t>
  </si>
  <si>
    <t>SAN JOSE / PURISCAL / SAN RAFAEL</t>
  </si>
  <si>
    <t>SAN JOSE / PURISCAL / DESAMPARADITOS</t>
  </si>
  <si>
    <t>SAN JOSE / PURISCAL / SAN ANTONIO</t>
  </si>
  <si>
    <t>SAN JOSE / PURISCAL / CHIRES</t>
  </si>
  <si>
    <t>SAN JOSE / TARRAZU / SAN MARCOS</t>
  </si>
  <si>
    <t>SAN JOSE / TARRAZU / SAN LORENZO</t>
  </si>
  <si>
    <t>SAN JOSE / TARRAZU / SAN CARLOS</t>
  </si>
  <si>
    <t>SAN JOSE / ASERRI / ASERRI</t>
  </si>
  <si>
    <t>SAN JOSE / ASERRI / TARBACA</t>
  </si>
  <si>
    <t>SAN JOSE / ASERRI / VUELTA DE JORCO</t>
  </si>
  <si>
    <t>SAN JOSE / ASERRI / SAN GABRIEL</t>
  </si>
  <si>
    <t>SAN JOSE / ASERRI / LEGUA</t>
  </si>
  <si>
    <t>SAN JOSE / ASERRI / MONTERREY</t>
  </si>
  <si>
    <t>SAN JOSE / ASERRI / SALITRILLOS</t>
  </si>
  <si>
    <t>SAN JOSE / MORA / COLON</t>
  </si>
  <si>
    <t>SAN JOSE / MORA / GUAYABO</t>
  </si>
  <si>
    <t>SAN JOSE / MORA / TABARCIA</t>
  </si>
  <si>
    <t>SAN JOSE / MORA / PICAGRES</t>
  </si>
  <si>
    <t>SAN JOSE / MORA / JARIS</t>
  </si>
  <si>
    <t>SAN JOSE / MORA / QUITIRRISI</t>
  </si>
  <si>
    <t>SAN JOSE / GOICOECHEA / GUADALUPE</t>
  </si>
  <si>
    <t>SAN JOSE / GOICOECHEA / CALLE BLANCOS</t>
  </si>
  <si>
    <t>SAN JOSE / GOICOECHEA / MATA DE PLATANO</t>
  </si>
  <si>
    <t>SAN JOSE / GOICOECHEA / IPIS</t>
  </si>
  <si>
    <t>SAN JOSE / GOICOECHEA / RANCHO REDONDO</t>
  </si>
  <si>
    <t>SAN JOSE / GOICOECHEA / PURRAL</t>
  </si>
  <si>
    <t>SAN JOSE / SANTA ANA / SANTA ANA</t>
  </si>
  <si>
    <t>SAN JOSE / SANTA ANA / SALITRAL</t>
  </si>
  <si>
    <t>SAN JOSE / SANTA ANA / POZOS</t>
  </si>
  <si>
    <t>SAN JOSE / SANTA ANA / URUCA</t>
  </si>
  <si>
    <t>SAN JOSE / SANTA ANA / PIEDADES</t>
  </si>
  <si>
    <t>SAN JOSE / SANTA ANA / BRASIL</t>
  </si>
  <si>
    <t>SAN JOSE / ALAJUELITA / ALAJUELITA</t>
  </si>
  <si>
    <t>SAN JOSE / ALAJUELITA / SAN JOSECITO</t>
  </si>
  <si>
    <t>SAN JOSE / ALAJUELITA / SAN ANTONIO</t>
  </si>
  <si>
    <t>SAN JOSE / ALAJUELITA / CONCEPCION</t>
  </si>
  <si>
    <t>SAN JOSE / ALAJUELITA / SAN FELIPE</t>
  </si>
  <si>
    <t>SAN JOSE / VASQUEZ DE CORONADO / SAN ISIDRO</t>
  </si>
  <si>
    <t>SAN JOSE / VASQUEZ DE CORONADO / SAN RAFAEL</t>
  </si>
  <si>
    <t>SAN JOSE / VASQUEZ DE CORONADO / DULCE NOMBRE DE JESUS</t>
  </si>
  <si>
    <t>SAN JOSE / VASQUEZ DE CORONADO / PATALILLO</t>
  </si>
  <si>
    <t>SAN JOSE / VASQUEZ DE CORONADO / CASCAJAL</t>
  </si>
  <si>
    <t>SAN JOSE / ACOSTA / SAN IGNACIO</t>
  </si>
  <si>
    <t>SAN JOSE / ACOSTA / GUAITIL</t>
  </si>
  <si>
    <t>SAN JOSE / ACOSTA / PALMICHAL</t>
  </si>
  <si>
    <t>SAN JOSE / ACOSTA / CANGREJAL</t>
  </si>
  <si>
    <t>SAN JOSE / ACOSTA / SABANILLAS</t>
  </si>
  <si>
    <t>SAN JOSE / TIBAS / ANSELMO LLORENTE</t>
  </si>
  <si>
    <t>SAN JOSE / TIBAS / LEON XIII</t>
  </si>
  <si>
    <t>SAN JOSE / TIBAS / COLIMA</t>
  </si>
  <si>
    <t>SAN JOSE / MORAVIA / SAN VICENTE</t>
  </si>
  <si>
    <t>SAN JOSE / MORAVIA / SAN JERONIMO</t>
  </si>
  <si>
    <t>SAN JOSE / MORAVIA / TRINIDAD</t>
  </si>
  <si>
    <t>SAN JOSE / MONTES DE OCA / SAN PEDRO</t>
  </si>
  <si>
    <t>SAN JOSE / MONTES DE OCA / SABANILLA</t>
  </si>
  <si>
    <t>SAN JOSE / MONTES DE OCA / MERCEDES</t>
  </si>
  <si>
    <t>SAN JOSE / MONTES DE OCA / SAN RAFAEL</t>
  </si>
  <si>
    <t>SAN JOSE / TURRUBARES / SAN PABLO</t>
  </si>
  <si>
    <t>SAN JOSE / TURRUBARES / SAN PEDRO</t>
  </si>
  <si>
    <t>SAN JOSE / TURRUBARES / SAN JUAN DE MATA</t>
  </si>
  <si>
    <t>SAN JOSE / TURRUBARES / SAN LUIS</t>
  </si>
  <si>
    <t>SAN JOSE / TURRUBARES / CARARA</t>
  </si>
  <si>
    <t>SAN JOSE / DOTA / SANTA MARIA</t>
  </si>
  <si>
    <t>SAN JOSE / DOTA / JARDIN</t>
  </si>
  <si>
    <t>SAN JOSE / DOTA / COPEY</t>
  </si>
  <si>
    <t>SAN JOSE / CURRIDABAT / CURRIDABAT</t>
  </si>
  <si>
    <t>SAN JOSE / CURRIDABAT / GRANADILLA</t>
  </si>
  <si>
    <t>SAN JOSE / CURRIDABAT / SANCHEZ</t>
  </si>
  <si>
    <t>SAN JOSE / CURRIDABAT / TIRRASES</t>
  </si>
  <si>
    <t>SAN JOSE / PEREZ ZELEDON / DANIEL FLORES</t>
  </si>
  <si>
    <t>SAN JOSE / PEREZ ZELEDON / RIVAS</t>
  </si>
  <si>
    <t>SAN JOSE / PEREZ ZELEDON / SAN PEDRO</t>
  </si>
  <si>
    <t>SAN JOSE / PEREZ ZELEDON / PLATANARES</t>
  </si>
  <si>
    <t>SAN JOSE / PEREZ ZELEDON / PEJIBAYE</t>
  </si>
  <si>
    <t>SAN JOSE / PEREZ ZELEDON / CAJON</t>
  </si>
  <si>
    <t>SAN JOSE / PEREZ ZELEDON / BARU</t>
  </si>
  <si>
    <t>SAN JOSE / PEREZ ZELEDON / RIO NUEVO</t>
  </si>
  <si>
    <t>SAN JOSE / PEREZ ZELEDON / PARAMO</t>
  </si>
  <si>
    <t>SAN JOSE / PEREZ ZELEDON / LA AMISTAD</t>
  </si>
  <si>
    <t>ALAJUELA / ALAJUELA / ALAJUELA</t>
  </si>
  <si>
    <t>ALAJUELA / ALAJUELA / SAN JOSE</t>
  </si>
  <si>
    <t>ALAJUELA / ALAJUELA / CARRIZAL</t>
  </si>
  <si>
    <t>ALAJUELA / ALAJUELA / SAN ANTONIO</t>
  </si>
  <si>
    <t>ALAJUELA / ALAJUELA / GUACIMA</t>
  </si>
  <si>
    <t>ALAJUELA / ALAJUELA / SAN ISIDRO</t>
  </si>
  <si>
    <t>ALAJUELA / ALAJUELA / SABANILLA</t>
  </si>
  <si>
    <t>ALAJUELA / ALAJUELA / SAN RAFAEL</t>
  </si>
  <si>
    <t>ALAJUELA / ALAJUELA / RIO SEGUNDO</t>
  </si>
  <si>
    <t>ALAJUELA / ALAJUELA / DESAMPARADOS</t>
  </si>
  <si>
    <t>ALAJUELA / ALAJUELA / TURRUCARES</t>
  </si>
  <si>
    <t>ALAJUELA / ALAJUELA / TAMBOR</t>
  </si>
  <si>
    <t>ALAJUELA / ALAJUELA / GARITA</t>
  </si>
  <si>
    <t>ALAJUELA / ALAJUELA / SARAPIQUI</t>
  </si>
  <si>
    <t>ALAJUELA / SAN RAMON / SAN RAMON</t>
  </si>
  <si>
    <t>ALAJUELA / SAN RAMON / SANTIAGO</t>
  </si>
  <si>
    <t>ALAJUELA / SAN RAMON / SAN JUAN</t>
  </si>
  <si>
    <t>ALAJUELA / SAN RAMON / PIEDADES SUR</t>
  </si>
  <si>
    <t>ALAJUELA / SAN RAMON / SAN RAFAEL</t>
  </si>
  <si>
    <t>ALAJUELA / SAN RAMON / SAN ISIDRO</t>
  </si>
  <si>
    <t>ALAJUELA / SAN RAMON / ANGELES</t>
  </si>
  <si>
    <t>ALAJUELA / SAN RAMON / ALFARO</t>
  </si>
  <si>
    <t>ALAJUELA / SAN RAMON / VOLIO</t>
  </si>
  <si>
    <t>ALAJUELA / SAN RAMON / CONCEPCION</t>
  </si>
  <si>
    <t>ALAJUELA / SAN RAMON / ZAPOTAL</t>
  </si>
  <si>
    <t>ALAJUELA / SAN RAMON / SAN LORENZO</t>
  </si>
  <si>
    <t>ALAJUELA / GRECIA / GRECIA</t>
  </si>
  <si>
    <t>ALAJUELA / GRECIA / SAN ISIDRO</t>
  </si>
  <si>
    <t>ALAJUELA / GRECIA / SAN JOSE</t>
  </si>
  <si>
    <t>ALAJUELA / GRECIA / SAN ROQUE</t>
  </si>
  <si>
    <t>ALAJUELA / GRECIA / TACARES</t>
  </si>
  <si>
    <t>ALAJUELA / GRECIA / PUENTE DE PIEDRA</t>
  </si>
  <si>
    <t>ALAJUELA / GRECIA / BOLIVAR</t>
  </si>
  <si>
    <t>ALAJUELA / SAN MATEO / SAN MATEO</t>
  </si>
  <si>
    <t>ALAJUELA / SAN MATEO / DESMONTE</t>
  </si>
  <si>
    <t>ALAJUELA / SAN MATEO / JESUS MARIA</t>
  </si>
  <si>
    <t>ALAJUELA / SAN MATEO / LABRADOR</t>
  </si>
  <si>
    <t>ALAJUELA / ATENAS / ATENAS</t>
  </si>
  <si>
    <t>ALAJUELA / ATENAS / JESUS</t>
  </si>
  <si>
    <t>ALAJUELA / ATENAS / MERCEDES</t>
  </si>
  <si>
    <t>ALAJUELA / ATENAS / SAN ISIDRO</t>
  </si>
  <si>
    <t>ALAJUELA / ATENAS / CONCEPCION</t>
  </si>
  <si>
    <t>ALAJUELA / ATENAS / SAN JOSE</t>
  </si>
  <si>
    <t>ALAJUELA / ATENAS / SANTA EULALIA</t>
  </si>
  <si>
    <t>ALAJUELA / ATENAS / ESCOBAL</t>
  </si>
  <si>
    <t>ALAJUELA / NARANJO / NARANJO</t>
  </si>
  <si>
    <t>ALAJUELA / NARANJO / SAN MIGUEL</t>
  </si>
  <si>
    <t>ALAJUELA / NARANJO / SAN JOSE</t>
  </si>
  <si>
    <t>ALAJUELA / NARANJO / CIRRI SUR</t>
  </si>
  <si>
    <t>ALAJUELA / NARANJO / SAN JERONIMO</t>
  </si>
  <si>
    <t>ALAJUELA / NARANJO / SAN JUAN</t>
  </si>
  <si>
    <t>ALAJUELA / NARANJO / PALMITOS</t>
  </si>
  <si>
    <t>ALAJUELA / PALMARES / PALMARES</t>
  </si>
  <si>
    <t>ALAJUELA / PALMARES / ZARAGOZA</t>
  </si>
  <si>
    <t>ALAJUELA / PALMARES / BUENOS AIRES</t>
  </si>
  <si>
    <t>ALAJUELA / PALMARES / SANTIAGO</t>
  </si>
  <si>
    <t>ALAJUELA / PALMARES / CANDELARIA</t>
  </si>
  <si>
    <t>ALAJUELA / PALMARES / ESQUIPULAS</t>
  </si>
  <si>
    <t>ALAJUELA / POAS / SAN PEDRO</t>
  </si>
  <si>
    <t>ALAJUELA / POAS / SAN JUAN</t>
  </si>
  <si>
    <t>ALAJUELA / POAS / SAN RAFAEL</t>
  </si>
  <si>
    <t>ALAJUELA / POAS / CARRILLOS</t>
  </si>
  <si>
    <t>ALAJUELA / OROTINA / OROTINA</t>
  </si>
  <si>
    <t>ALAJUELA / OROTINA / COYOLAR</t>
  </si>
  <si>
    <t>ALAJUELA / SAN CARLOS / QUESADA</t>
  </si>
  <si>
    <t>ALAJUELA / SAN CARLOS / FLORENCIA</t>
  </si>
  <si>
    <t>ALAJUELA / SAN CARLOS / BUENAVISTA</t>
  </si>
  <si>
    <t>ALAJUELA / SAN CARLOS / VENECIA</t>
  </si>
  <si>
    <t>ALAJUELA / SAN CARLOS / PITAL</t>
  </si>
  <si>
    <t>ALAJUELA / SAN CARLOS / VENADO</t>
  </si>
  <si>
    <t>ALAJUELA / SAN CARLOS / CUTRIS</t>
  </si>
  <si>
    <t>ALAJUELA / SAN CARLOS / MONTERREY</t>
  </si>
  <si>
    <t>ALAJUELA / SAN CARLOS / POCOSOL</t>
  </si>
  <si>
    <t>ALAJUELA / ZARCERO / ZARCERO</t>
  </si>
  <si>
    <t>ALAJUELA / ZARCERO / LAGUNA</t>
  </si>
  <si>
    <t>ALAJUELA / ZARCERO / GUADALUPE</t>
  </si>
  <si>
    <t>ALAJUELA / ZARCERO / PALMIRA</t>
  </si>
  <si>
    <t>ALAJUELA / ZARCERO / ZAPOTE</t>
  </si>
  <si>
    <t>ALAJUELA / ZARCERO / BRISAS</t>
  </si>
  <si>
    <t>ALAJUELA / SARCHI / SARCHI NORTE</t>
  </si>
  <si>
    <t>ALAJUELA / SARCHI / SARCHI SUR</t>
  </si>
  <si>
    <t>ALAJUELA / SARCHI / TORO AMARILLO</t>
  </si>
  <si>
    <t>ALAJUELA / SARCHI / SAN PEDRO</t>
  </si>
  <si>
    <t>ALAJUELA / SARCHI / RODRIGUEZ</t>
  </si>
  <si>
    <t>ALAJUELA / UPALA / UPALA</t>
  </si>
  <si>
    <t>ALAJUELA / UPALA / AGUAS CLARAS</t>
  </si>
  <si>
    <t>ALAJUELA / UPALA / BIJAGUA</t>
  </si>
  <si>
    <t>ALAJUELA / UPALA / DELICIAS</t>
  </si>
  <si>
    <t>ALAJUELA / UPALA / DOS RIOS</t>
  </si>
  <si>
    <t>ALAJUELA / UPALA / YOLILLAL</t>
  </si>
  <si>
    <t>ALAJUELA / UPALA / CANALETE</t>
  </si>
  <si>
    <t>ALAJUELA / LOS CHILES / LOS CHILES</t>
  </si>
  <si>
    <t>ALAJUELA / LOS CHILES / CAÑO NEGRO</t>
  </si>
  <si>
    <t>ALAJUELA / LOS CHILES / EL AMPARO</t>
  </si>
  <si>
    <t>ALAJUELA / LOS CHILES / SAN JORGE</t>
  </si>
  <si>
    <t>ALAJUELA / GUATUSO / SAN RAFAEL</t>
  </si>
  <si>
    <t>ALAJUELA / GUATUSO / BUENAVISTA</t>
  </si>
  <si>
    <t>ALAJUELA / GUATUSO / COTE</t>
  </si>
  <si>
    <t>ALAJUELA / GUATUSO / KATIRA</t>
  </si>
  <si>
    <t>ALAJUELA / RIO CUARTO / RIO CUARTO</t>
  </si>
  <si>
    <t>ALAJUELA / RIO CUARTO / SANTA RITA</t>
  </si>
  <si>
    <t>ALAJUELA / RIO CUARTO / SANTA ISABEL</t>
  </si>
  <si>
    <t>CARTAGO / CARTAGO / ORIENTAL</t>
  </si>
  <si>
    <t>CARTAGO / CARTAGO / OCCIDENTAL</t>
  </si>
  <si>
    <t>CARTAGO / CARTAGO / CARMEN</t>
  </si>
  <si>
    <t>CARTAGO / CARTAGO / SAN NICOLAS</t>
  </si>
  <si>
    <t>CARTAGO / CARTAGO / CORRALILLO</t>
  </si>
  <si>
    <t>CARTAGO / CARTAGO / TIERRA BLANCA</t>
  </si>
  <si>
    <t>CARTAGO / CARTAGO / LLANO GRANDE</t>
  </si>
  <si>
    <t>CARTAGO / CARTAGO / QUEBRADILLA</t>
  </si>
  <si>
    <t>CARTAGO / PARAISO / PARAISO</t>
  </si>
  <si>
    <t>CARTAGO / PARAISO / SANTIAGO</t>
  </si>
  <si>
    <t>CARTAGO / PARAISO / OROSI</t>
  </si>
  <si>
    <t>CARTAGO / PARAISO / CACHI</t>
  </si>
  <si>
    <t>CARTAGO / PARAISO / LLANOS DE SANTA LUCIA</t>
  </si>
  <si>
    <t>CARTAGO / LA UNION / TRES RIOS</t>
  </si>
  <si>
    <t>CARTAGO / LA UNION / SAN DIEGO</t>
  </si>
  <si>
    <t>CARTAGO / LA UNION / SAN JUAN</t>
  </si>
  <si>
    <t>CARTAGO / LA UNION / SAN RAFAEL</t>
  </si>
  <si>
    <t>CARTAGO / LA UNION / CONCEPCION</t>
  </si>
  <si>
    <t>CARTAGO / LA UNION / SAN RAMON</t>
  </si>
  <si>
    <t>CARTAGO / LA UNION / RIO AZUL</t>
  </si>
  <si>
    <t>CARTAGO / JIMENEZ / JUAN VIÑAS</t>
  </si>
  <si>
    <t>CARTAGO / JIMENEZ / TUCURRIQUE</t>
  </si>
  <si>
    <t>CARTAGO / JIMENEZ / PEJIBAYE</t>
  </si>
  <si>
    <t>CARTAGO / TURRIALBA / TURRIALBA</t>
  </si>
  <si>
    <t>CARTAGO / TURRIALBA / LA SUIZA</t>
  </si>
  <si>
    <t>CARTAGO / TURRIALBA / PERALTA</t>
  </si>
  <si>
    <t>CARTAGO / TURRIALBA / SANTA CRUZ</t>
  </si>
  <si>
    <t>CARTAGO / TURRIALBA / SANTA TERESITA</t>
  </si>
  <si>
    <t>CARTAGO / TURRIALBA / PAVONES</t>
  </si>
  <si>
    <t>CARTAGO / TURRIALBA / TUIS</t>
  </si>
  <si>
    <t>CARTAGO / TURRIALBA / TAYUTIC</t>
  </si>
  <si>
    <t>CARTAGO / TURRIALBA / SANTA ROSA</t>
  </si>
  <si>
    <t>CARTAGO / TURRIALBA / TRES EQUIS</t>
  </si>
  <si>
    <t>CARTAGO / TURRIALBA / LA ISABEL</t>
  </si>
  <si>
    <t>CARTAGO / ALVARADO / PACAYAS</t>
  </si>
  <si>
    <t>CARTAGO / ALVARADO / CERVANTES</t>
  </si>
  <si>
    <t>CARTAGO / ALVARADO / CAPELLADES</t>
  </si>
  <si>
    <t>CARTAGO / OREAMUNO / SAN RAFAEL</t>
  </si>
  <si>
    <t>CARTAGO / OREAMUNO / COT</t>
  </si>
  <si>
    <t>CARTAGO / OREAMUNO / POTRERO CERRADO</t>
  </si>
  <si>
    <t>CARTAGO / OREAMUNO / CIPRESES</t>
  </si>
  <si>
    <t>CARTAGO / OREAMUNO / SANTA ROSA</t>
  </si>
  <si>
    <t>CARTAGO / EL GUARCO / SAN ISIDRO</t>
  </si>
  <si>
    <t>CARTAGO / EL GUARCO / TOBOSI</t>
  </si>
  <si>
    <t>CARTAGO / EL GUARCO / PATIO DE AGUA</t>
  </si>
  <si>
    <t>HEREDIA / HEREDIA / HEREDIA</t>
  </si>
  <si>
    <t>HEREDIA / HEREDIA / MERCEDES</t>
  </si>
  <si>
    <t>HEREDIA / HEREDIA / SAN FRANCISCO</t>
  </si>
  <si>
    <t>HEREDIA / HEREDIA / ULLOA</t>
  </si>
  <si>
    <t>HEREDIA / HEREDIA / VARABLANCA</t>
  </si>
  <si>
    <t>HEREDIA / BARVA / BARVA</t>
  </si>
  <si>
    <t>HEREDIA / BARVA / SAN PEDRO</t>
  </si>
  <si>
    <t>HEREDIA / BARVA / SAN PABLO</t>
  </si>
  <si>
    <t>HEREDIA / BARVA / SAN ROQUE</t>
  </si>
  <si>
    <t>HEREDIA / BARVA / SANTA LUCIA</t>
  </si>
  <si>
    <t>HEREDIA / BARVA / SAN JOSE DE LA MONTAÑA</t>
  </si>
  <si>
    <t>HEREDIA / SANTO DOMINGO / SANTO DOMINGO</t>
  </si>
  <si>
    <t>HEREDIA / SANTO DOMINGO / SAN VICENTE</t>
  </si>
  <si>
    <t>HEREDIA / SANTO DOMINGO / SAN MIGUEL</t>
  </si>
  <si>
    <t>HEREDIA / SANTO DOMINGO / PARACITO</t>
  </si>
  <si>
    <t>HEREDIA / SANTO DOMINGO / SANTO TOMAS</t>
  </si>
  <si>
    <t>HEREDIA / SANTO DOMINGO / SANTA ROSA</t>
  </si>
  <si>
    <t>HEREDIA / SANTO DOMINGO / TURES</t>
  </si>
  <si>
    <t>HEREDIA / SANTO DOMINGO / PARA</t>
  </si>
  <si>
    <t>HEREDIA / SANTA BARBARA / SANTA BARBARA</t>
  </si>
  <si>
    <t>HEREDIA / SANTA BARBARA / SAN PEDRO</t>
  </si>
  <si>
    <t>HEREDIA / SANTA BARBARA / SAN JUAN</t>
  </si>
  <si>
    <t>HEREDIA / SANTA BARBARA / JESUS</t>
  </si>
  <si>
    <t>HEREDIA / SANTA BARBARA / SANTO DOMINGO</t>
  </si>
  <si>
    <t>HEREDIA / SANTA BARBARA / PURABA</t>
  </si>
  <si>
    <t>HEREDIA / SAN RAFAEL / SAN RAFAEL</t>
  </si>
  <si>
    <t>HEREDIA / SAN RAFAEL / SAN JOSECITO</t>
  </si>
  <si>
    <t>HEREDIA / SAN RAFAEL / SANTIAGO</t>
  </si>
  <si>
    <t>HEREDIA / SAN RAFAEL / CONCEPCION</t>
  </si>
  <si>
    <t>HEREDIA / SAN ISIDRO / SAN ISIDRO</t>
  </si>
  <si>
    <t>HEREDIA / SAN ISIDRO / SAN JOSE</t>
  </si>
  <si>
    <t>HEREDIA / SAN ISIDRO / CONCEPCION</t>
  </si>
  <si>
    <t>HEREDIA / SAN ISIDRO / SAN FRANCISCO</t>
  </si>
  <si>
    <t>HEREDIA / BELEN / SAN ANTONIO</t>
  </si>
  <si>
    <t>HEREDIA / BELEN / ASUNCION</t>
  </si>
  <si>
    <t>HEREDIA / FLORES / SAN JOAQUIN</t>
  </si>
  <si>
    <t>HEREDIA / FLORES / BARRANTES</t>
  </si>
  <si>
    <t>HEREDIA / FLORES / LLORENTE</t>
  </si>
  <si>
    <t>HEREDIA / SAN PABLO / SAN PABLO</t>
  </si>
  <si>
    <t>HEREDIA / SARAPIQUI / PUERTO VIEJO</t>
  </si>
  <si>
    <t>HEREDIA / SARAPIQUI / LA VIRGEN</t>
  </si>
  <si>
    <t>HEREDIA / SARAPIQUI / LLANURAS DEL GASPAR</t>
  </si>
  <si>
    <t>HEREDIA / SARAPIQUI / CUREÑA</t>
  </si>
  <si>
    <t>GUANACASTE / LIBERIA / LIBERIA</t>
  </si>
  <si>
    <t>GUANACASTE / LIBERIA / CAÑAS DULCES</t>
  </si>
  <si>
    <t>GUANACASTE / LIBERIA / MAYORGA</t>
  </si>
  <si>
    <t>GUANACASTE / LIBERIA / NACASCOLO</t>
  </si>
  <si>
    <t>GUANACASTE / LIBERIA / CURUBANDE</t>
  </si>
  <si>
    <t>GUANACASTE / NICOYA / NICOYA</t>
  </si>
  <si>
    <t>GUANACASTE / NICOYA / MANSION</t>
  </si>
  <si>
    <t>GUANACASTE / NICOYA / SAN ANTONIO</t>
  </si>
  <si>
    <t>GUANACASTE / NICOYA / SAMARA</t>
  </si>
  <si>
    <t>GUANACASTE / NICOYA / NOSARA</t>
  </si>
  <si>
    <t>GUANACASTE / NICOYA / BELEN DE NOSARITA</t>
  </si>
  <si>
    <t>GUANACASTE / SANTA CRUZ / SANTA CRUZ</t>
  </si>
  <si>
    <t>GUANACASTE / SANTA CRUZ / BOLSON</t>
  </si>
  <si>
    <t>GUANACASTE / SANTA CRUZ / VEINTISIETE DE ABRIL</t>
  </si>
  <si>
    <t>GUANACASTE / SANTA CRUZ / TEMPATE</t>
  </si>
  <si>
    <t>GUANACASTE / SANTA CRUZ / CARTAGENA</t>
  </si>
  <si>
    <t>GUANACASTE / SANTA CRUZ / DIRIA</t>
  </si>
  <si>
    <t>GUANACASTE / SANTA CRUZ / CABO VELAS</t>
  </si>
  <si>
    <t>GUANACASTE / SANTA CRUZ / TAMARINDO</t>
  </si>
  <si>
    <t>GUANACASTE / BAGACES / BAGACES</t>
  </si>
  <si>
    <t>GUANACASTE / BAGACES / MOGOTE</t>
  </si>
  <si>
    <t>GUANACASTE / BAGACES / RIO NARANJO</t>
  </si>
  <si>
    <t>GUANACASTE / CARRILLO / FILADELFIA</t>
  </si>
  <si>
    <t>GUANACASTE / CARRILLO / PALMIRA</t>
  </si>
  <si>
    <t>GUANACASTE / CARRILLO / SARDINAL</t>
  </si>
  <si>
    <t>GUANACASTE / CARRILLO / BELEN</t>
  </si>
  <si>
    <t>GUANACASTE / CAÑAS / CAÑAS</t>
  </si>
  <si>
    <t>GUANACASTE / CAÑAS / PALMIRA</t>
  </si>
  <si>
    <t>GUANACASTE / CAÑAS / SAN MIGUEL</t>
  </si>
  <si>
    <t>GUANACASTE / CAÑAS / BEBEDERO</t>
  </si>
  <si>
    <t>GUANACASTE / CAÑAS / POROZAL</t>
  </si>
  <si>
    <t>GUANACASTE / ABANGARES / SIERRA</t>
  </si>
  <si>
    <t>GUANACASTE / ABANGARES / SAN JUAN</t>
  </si>
  <si>
    <t>GUANACASTE / ABANGARES / COLORADO</t>
  </si>
  <si>
    <t>GUANACASTE / TILARAN / TILARAN</t>
  </si>
  <si>
    <t>GUANACASTE / TILARAN / TRONADORA</t>
  </si>
  <si>
    <t>GUANACASTE / TILARAN / SANTA ROSA</t>
  </si>
  <si>
    <t>GUANACASTE / TILARAN / LIBANO</t>
  </si>
  <si>
    <t>GUANACASTE / TILARAN / ARENAL</t>
  </si>
  <si>
    <t>GUANACASTE / TILARAN / CABECERAS</t>
  </si>
  <si>
    <t>5-08-08</t>
  </si>
  <si>
    <t>GUANACASTE / NANDAYURE / CARMONA</t>
  </si>
  <si>
    <t>GUANACASTE / NANDAYURE / SANTA RITA</t>
  </si>
  <si>
    <t>GUANACASTE / NANDAYURE / ZAPOTAL</t>
  </si>
  <si>
    <t>GUANACASTE / NANDAYURE / SAN PABLO</t>
  </si>
  <si>
    <t>GUANACASTE / NANDAYURE / PORVENIR</t>
  </si>
  <si>
    <t>GUANACASTE / NANDAYURE / BEJUCO</t>
  </si>
  <si>
    <t>GUANACASTE / LA CRUZ / LA CRUZ</t>
  </si>
  <si>
    <t>GUANACASTE / LA CRUZ / SANTA CECILIA</t>
  </si>
  <si>
    <t>GUANACASTE / LA CRUZ / SANTA ELENA</t>
  </si>
  <si>
    <t>GUANACASTE / HOJANCHA / HOJANCHA</t>
  </si>
  <si>
    <t>GUANACASTE / HOJANCHA / MONTE ROMO</t>
  </si>
  <si>
    <t>GUANACASTE / HOJANCHA / HUACAS</t>
  </si>
  <si>
    <t>GUANACASTE / HOJANCHA / MATAMBU</t>
  </si>
  <si>
    <t>PUNTARENAS / PUNTARENAS / PUNTARENAS</t>
  </si>
  <si>
    <t>PUNTARENAS / PUNTARENAS / PITAHAYA</t>
  </si>
  <si>
    <t>PUNTARENAS / PUNTARENAS / CHOMES</t>
  </si>
  <si>
    <t>PUNTARENAS / PUNTARENAS / LEPANTO</t>
  </si>
  <si>
    <t>PUNTARENAS / PUNTARENAS / PAQUERA</t>
  </si>
  <si>
    <t>PUNTARENAS / PUNTARENAS / MANZANILLO</t>
  </si>
  <si>
    <t>PUNTARENAS / PUNTARENAS / GUACIMAL</t>
  </si>
  <si>
    <t>PUNTARENAS / PUNTARENAS / BARRANCA</t>
  </si>
  <si>
    <t>PUNTARENAS / PUNTARENAS / ISLA DEL COCO</t>
  </si>
  <si>
    <t>PUNTARENAS / PUNTARENAS / COBANO</t>
  </si>
  <si>
    <t>PUNTARENAS / PUNTARENAS / CHACARITA</t>
  </si>
  <si>
    <t>PUNTARENAS / PUNTARENAS / CHIRA</t>
  </si>
  <si>
    <t>PUNTARENAS / PUNTARENAS / ACAPULCO</t>
  </si>
  <si>
    <t>PUNTARENAS / PUNTARENAS / EL ROBLE</t>
  </si>
  <si>
    <t>PUNTARENAS / PUNTARENAS / ARANCIBIA</t>
  </si>
  <si>
    <t>PUNTARENAS / ESPARZA / ESPIRITU SANTO</t>
  </si>
  <si>
    <t>PUNTARENAS / ESPARZA / SAN JUAN GRANDE</t>
  </si>
  <si>
    <t>PUNTARENAS / ESPARZA / MACACONA</t>
  </si>
  <si>
    <t>PUNTARENAS / ESPARZA / SAN RAFAEL</t>
  </si>
  <si>
    <t>PUNTARENAS / ESPARZA / SAN JERONIMO</t>
  </si>
  <si>
    <t>PUNTARENAS / ESPARZA / CALDERA</t>
  </si>
  <si>
    <t>PUNTARENAS / BUENOS AIRES / BUENOS AIRES</t>
  </si>
  <si>
    <t>PUNTARENAS / BUENOS AIRES / VOLCAN</t>
  </si>
  <si>
    <t>PUNTARENAS / BUENOS AIRES / POTRERO GRANDE</t>
  </si>
  <si>
    <t>PUNTARENAS / BUENOS AIRES / BORUCA</t>
  </si>
  <si>
    <t>PUNTARENAS / BUENOS AIRES / PILAS</t>
  </si>
  <si>
    <t>PUNTARENAS / BUENOS AIRES / COLINAS</t>
  </si>
  <si>
    <t>PUNTARENAS / BUENOS AIRES / CHANGUENA</t>
  </si>
  <si>
    <t>PUNTARENAS / BUENOS AIRES / BIOLLEY</t>
  </si>
  <si>
    <t>PUNTARENAS / BUENOS AIRES / BRUNKA</t>
  </si>
  <si>
    <t>PUNTARENAS / MONTES DE ORO / MIRAMAR</t>
  </si>
  <si>
    <t>PUNTARENAS / MONTES DE ORO / SAN ISIDRO</t>
  </si>
  <si>
    <t>PUNTARENAS / OSA / PUERTO CORTES</t>
  </si>
  <si>
    <t>PUNTARENAS / OSA / PALMAR</t>
  </si>
  <si>
    <t>PUNTARENAS / OSA / SIERPE</t>
  </si>
  <si>
    <t>PUNTARENAS / OSA / BAHIA BALLENA</t>
  </si>
  <si>
    <t>PUNTARENAS / OSA / PIEDRAS BLANCAS</t>
  </si>
  <si>
    <t>PUNTARENAS / OSA / BAHIA DRAKE</t>
  </si>
  <si>
    <t>PUNTARENAS / GOLFITO / GOLFITO</t>
  </si>
  <si>
    <t>PUNTARENAS / GOLFITO / GUAYCARA</t>
  </si>
  <si>
    <t>PUNTARENAS / GOLFITO / PAVON</t>
  </si>
  <si>
    <t>PUNTARENAS / COTO BRUS / SAN VITO</t>
  </si>
  <si>
    <t>PUNTARENAS / COTO BRUS / SABALITO</t>
  </si>
  <si>
    <t>PUNTARENAS / COTO BRUS / LIMONCITO</t>
  </si>
  <si>
    <t>PUNTARENAS / COTO BRUS / PITTIER</t>
  </si>
  <si>
    <t>PUNTARENAS / PARRITA / PARRITA</t>
  </si>
  <si>
    <t>PUNTARENAS / CORREDORES / CORREDOR</t>
  </si>
  <si>
    <t>PUNTARENAS / CORREDORES / LA CUESTA</t>
  </si>
  <si>
    <t>PUNTARENAS / CORREDORES / CANOAS</t>
  </si>
  <si>
    <t>PUNTARENAS / CORREDORES / LAUREL</t>
  </si>
  <si>
    <t>PUNTARENAS / GARABITO / JACO</t>
  </si>
  <si>
    <t>PUNTARENAS / GARABITO / TARCOLES</t>
  </si>
  <si>
    <t>LIMON / LIMON / LIMON</t>
  </si>
  <si>
    <t>LIMON / LIMON / VALLE LA ESTRELLA</t>
  </si>
  <si>
    <t>LIMON / LIMON / RIO BLANCO</t>
  </si>
  <si>
    <t>LIMON / LIMON / MATAMA</t>
  </si>
  <si>
    <t>LIMON / POCOCI / GUAPILES</t>
  </si>
  <si>
    <t>LIMON / POCOCI / JIMENEZ</t>
  </si>
  <si>
    <t>LIMON / POCOCI / ROXANA</t>
  </si>
  <si>
    <t>LIMON / POCOCI / CARIARI</t>
  </si>
  <si>
    <t>LIMON / POCOCI / COLORADO</t>
  </si>
  <si>
    <t>LIMON / SIQUIRRES / SIQUIRRES</t>
  </si>
  <si>
    <t>LIMON / SIQUIRRES / PACUARITO</t>
  </si>
  <si>
    <t>LIMON / SIQUIRRES / FLORIDA</t>
  </si>
  <si>
    <t>LIMON / SIQUIRRES / GERMANIA</t>
  </si>
  <si>
    <t>LIMON / SIQUIRRES / ALEGRIA</t>
  </si>
  <si>
    <t>LIMON / SIQUIRRES / REVENTAZON</t>
  </si>
  <si>
    <t>LIMON / TALAMANCA / BRATSI</t>
  </si>
  <si>
    <t>LIMON / TALAMANCA / SIXAOLA</t>
  </si>
  <si>
    <t>LIMON / TALAMANCA / CAHUITA</t>
  </si>
  <si>
    <t>LIMON / TALAMANCA / TELIRE</t>
  </si>
  <si>
    <t>LIMON / MATINA / MATINA</t>
  </si>
  <si>
    <t>LIMON / MATINA / BATAN</t>
  </si>
  <si>
    <t>LIMON / MATINA / CARRANDI</t>
  </si>
  <si>
    <t>LIMON / GUACIMO / GUACIMO</t>
  </si>
  <si>
    <t>LIMON / GUACIMO / MERCEDES</t>
  </si>
  <si>
    <t>LIMON / GUACIMO / POCORA</t>
  </si>
  <si>
    <t>LIMON / GUACIMO / RIO JIMENEZ</t>
  </si>
  <si>
    <t>LIMON / GUACIMO / DUACARI</t>
  </si>
  <si>
    <t>Teléfono 1:</t>
  </si>
  <si>
    <t>Teléfono 2:</t>
  </si>
  <si>
    <t>00708</t>
  </si>
  <si>
    <t>5827</t>
  </si>
  <si>
    <t>SECCION NOCTURNA C.T.P. MONSEÑOR SANABRIA</t>
  </si>
  <si>
    <t>07</t>
  </si>
  <si>
    <t>DESAMPARADOS CENTRO</t>
  </si>
  <si>
    <t>JUAN FELIPE CHACON CASTILLO</t>
  </si>
  <si>
    <t>ctp.monsenorsanabria@mep.go.cr</t>
  </si>
  <si>
    <t>00763</t>
  </si>
  <si>
    <t>5966</t>
  </si>
  <si>
    <t>SECCION NOCTURNA C.T.P. MARIO QUIROS SASSO</t>
  </si>
  <si>
    <t>06</t>
  </si>
  <si>
    <t>FERNANDO TORRES QUIROS</t>
  </si>
  <si>
    <t>ctp.marioquirossasso@mep.go.cr</t>
  </si>
  <si>
    <t>00800</t>
  </si>
  <si>
    <t>6021</t>
  </si>
  <si>
    <t>SECCION NOCTURNA C.T.P. PUNTARENAS</t>
  </si>
  <si>
    <t>6</t>
  </si>
  <si>
    <t>08</t>
  </si>
  <si>
    <t>EL PROGRESO</t>
  </si>
  <si>
    <t>MARIA MARGARITA ORTEGA GARCIA</t>
  </si>
  <si>
    <t>ctp.depuntarenas@mep.go.cr</t>
  </si>
  <si>
    <t>100 M OESTE DE AYA. FRENTE A B. EL PROGRESO</t>
  </si>
  <si>
    <t>00833</t>
  </si>
  <si>
    <t>6148</t>
  </si>
  <si>
    <t>SECCION NOCTURNA C.T.P. DE LIMON</t>
  </si>
  <si>
    <t>7</t>
  </si>
  <si>
    <t>CORALES 2</t>
  </si>
  <si>
    <t>CARLOS HERNANDEZ ARCE</t>
  </si>
  <si>
    <t>Bº LOS CORALES 2, FRTE A ESCUELA LOS CORALES</t>
  </si>
  <si>
    <t>00838</t>
  </si>
  <si>
    <t>4194</t>
  </si>
  <si>
    <t>SECCION NOCTURNA C.T.P. LIBERIA</t>
  </si>
  <si>
    <t>5</t>
  </si>
  <si>
    <t>BARRIO CAPULIN</t>
  </si>
  <si>
    <t>00860</t>
  </si>
  <si>
    <t>6130</t>
  </si>
  <si>
    <t>SECCION NOCTURNA C.T.P. DE GRANADILLA</t>
  </si>
  <si>
    <t>SAN JOSE CENTRAL</t>
  </si>
  <si>
    <t>18</t>
  </si>
  <si>
    <t>GRANADILLA NORTE</t>
  </si>
  <si>
    <t>ARMANDO QUESADA SABA</t>
  </si>
  <si>
    <t>200 NORTE DEL RESIDENCIAL MONTERAN</t>
  </si>
  <si>
    <t>00876</t>
  </si>
  <si>
    <t>4186</t>
  </si>
  <si>
    <t>SECCION NOCTURNA C.T.P. JOSE DANIEL FLORES</t>
  </si>
  <si>
    <t>LOS SANTOS</t>
  </si>
  <si>
    <t>17</t>
  </si>
  <si>
    <t>MAURICIO ROJAS SALAZAR</t>
  </si>
  <si>
    <t>ctp.danielfloreszavaleta@mep.go.cr</t>
  </si>
  <si>
    <t>00880</t>
  </si>
  <si>
    <t>6147</t>
  </si>
  <si>
    <t>SECCION NOCTURNA C.T.P. DE BUENOS AIRES</t>
  </si>
  <si>
    <t>GRANDE DE TERRABA</t>
  </si>
  <si>
    <t>LAS LOMAS</t>
  </si>
  <si>
    <t>800 NORTE DE LA IGLESIA DE BUENOS AIRES</t>
  </si>
  <si>
    <t>00891</t>
  </si>
  <si>
    <t>4157</t>
  </si>
  <si>
    <t>SECCION NOCTURNA C.T.P. DE SAN SEBASTIAN</t>
  </si>
  <si>
    <t>11</t>
  </si>
  <si>
    <t>COLONIA KENNEDY</t>
  </si>
  <si>
    <t>ctp.sansebastian@mep.go.cr</t>
  </si>
  <si>
    <t>600 OESTE DE LA IGLESIA DE SAN SEBASTIAN</t>
  </si>
  <si>
    <t>00894</t>
  </si>
  <si>
    <t>4210</t>
  </si>
  <si>
    <t>SECCION NOCTURNA C.T.P. DE PAQUERA</t>
  </si>
  <si>
    <t>PENINSULAR</t>
  </si>
  <si>
    <t>PAQUERA CENTRO</t>
  </si>
  <si>
    <t>KATTIA MADRIGAL GOMEZ</t>
  </si>
  <si>
    <t>ctp.depaquera@mep.go.cr</t>
  </si>
  <si>
    <t>CONTIGUO A OFICINAS DEL MAG, PAQUERA CENTRO</t>
  </si>
  <si>
    <t>00904</t>
  </si>
  <si>
    <t>4163</t>
  </si>
  <si>
    <t>SECCION NOCTURNA C.T.P. DE PURISCAL</t>
  </si>
  <si>
    <t>BARRIO CORAZON DE MARIA</t>
  </si>
  <si>
    <t>JORGE ANDRES CORDERO AMADOR</t>
  </si>
  <si>
    <t>ctp.depuriscal@mep.go.cr</t>
  </si>
  <si>
    <t>200 OESTE PLANTEL DEL MOPT</t>
  </si>
  <si>
    <t>00905</t>
  </si>
  <si>
    <t>4229</t>
  </si>
  <si>
    <t>SECCION NOCTURNA C.T.P. DE JACO</t>
  </si>
  <si>
    <t>FERNANADO PUSEY HALL</t>
  </si>
  <si>
    <t>ctp.dejaco@mep.go.cr</t>
  </si>
  <si>
    <t>200 MTS SUR DE MAXI PALI</t>
  </si>
  <si>
    <t>00906</t>
  </si>
  <si>
    <t>4197</t>
  </si>
  <si>
    <t>SECCION NOCTURNA C.T.P. HOJANCHA</t>
  </si>
  <si>
    <t>LA LIBERTAD</t>
  </si>
  <si>
    <t>BRAULIO ALBERTO MIRANDA</t>
  </si>
  <si>
    <t>ctp.dehojancha@mep.go.cr</t>
  </si>
  <si>
    <t>00907</t>
  </si>
  <si>
    <t>6016</t>
  </si>
  <si>
    <t>SECCION NOCTURNA C.T.P. ULADISLAO GAMEZ SOLANO</t>
  </si>
  <si>
    <t>LAS MERCEDES</t>
  </si>
  <si>
    <t>ctp.uladisaogamezsolano@mep.go.cr</t>
  </si>
  <si>
    <t>CONTIGUO AL CENCINAI</t>
  </si>
  <si>
    <t>00908</t>
  </si>
  <si>
    <t>4166</t>
  </si>
  <si>
    <t>SECCION NOCTURNA C.T.P. SAN ISIDRO</t>
  </si>
  <si>
    <t>19</t>
  </si>
  <si>
    <t>VILLA LIGIA</t>
  </si>
  <si>
    <t>AGNES MAKRE MORA</t>
  </si>
  <si>
    <t>ctp.sanisidro@mep.go.cr</t>
  </si>
  <si>
    <t>450 SO DE LAS OFICINAS DEL TRANSITO</t>
  </si>
  <si>
    <t>00911</t>
  </si>
  <si>
    <t>4155</t>
  </si>
  <si>
    <t>SECCION NOCTURNA C.T.P. CALLE BLANCOS</t>
  </si>
  <si>
    <t>SAN JOSE NORTE</t>
  </si>
  <si>
    <t>MONTELIMAR</t>
  </si>
  <si>
    <t>MARIA PIEDRA VALVERDE</t>
  </si>
  <si>
    <t>00912</t>
  </si>
  <si>
    <t>4215</t>
  </si>
  <si>
    <t>SECCION NOCTURNA C.T.P. UMBERTO MELLONI C.</t>
  </si>
  <si>
    <t>COTO</t>
  </si>
  <si>
    <t>ctp.umbertomellonicampanini@mep.go.cr</t>
  </si>
  <si>
    <t>400 MTS. AL NOROESTE DE CORREOS DE COSTA RICA</t>
  </si>
  <si>
    <t>00913</t>
  </si>
  <si>
    <t>4214</t>
  </si>
  <si>
    <t>SECCION NOCTURNA C.T.P. CARLOS MANUEL VICENTE C.</t>
  </si>
  <si>
    <t>INVU LA ROTONDA</t>
  </si>
  <si>
    <t>ctp.carlosmanuelvicente@mep.go.cr</t>
  </si>
  <si>
    <t>00914</t>
  </si>
  <si>
    <t>4217</t>
  </si>
  <si>
    <t>SECCION NOCTURNA C.T.P. GUAYCARA</t>
  </si>
  <si>
    <t>RIO CLARO</t>
  </si>
  <si>
    <t>LEIDY ARACELLY GUERRA PATIÑO</t>
  </si>
  <si>
    <t>ctp.deguaycara@mep.go.cr</t>
  </si>
  <si>
    <t>00915</t>
  </si>
  <si>
    <t>4208</t>
  </si>
  <si>
    <t>SECCION NOCTURNA C.T.P. DE JICARAL</t>
  </si>
  <si>
    <t>JICARAL</t>
  </si>
  <si>
    <t>MIGUEL CHAVARRIA RODRIGUEZ</t>
  </si>
  <si>
    <t>00916</t>
  </si>
  <si>
    <t>4176</t>
  </si>
  <si>
    <t>SECCION NOCTURNA C.T.P. NATANIEL ARIAS MURILLO</t>
  </si>
  <si>
    <t>10</t>
  </si>
  <si>
    <t>COSTADO OESTE DEL CEMENTERIO DE AGUAS ZARCAS</t>
  </si>
  <si>
    <t>00917</t>
  </si>
  <si>
    <t>6033</t>
  </si>
  <si>
    <t>SECCION NOCTURNA C.T.P. INVU LAS CAÑAS</t>
  </si>
  <si>
    <t>EL ERIZO INVU CAÑAS</t>
  </si>
  <si>
    <t>HUMBERTO QUIROS QUIROS</t>
  </si>
  <si>
    <t>CONTIGUO A LA IGLESIA CATOLICA DEL ERIZO</t>
  </si>
  <si>
    <t>00933</t>
  </si>
  <si>
    <t>4204</t>
  </si>
  <si>
    <t>SECCION NOCTURNA C.T.P. SANTA BARBARA</t>
  </si>
  <si>
    <t>ctp.desantabarbara@mep.go.cr</t>
  </si>
  <si>
    <t>00938</t>
  </si>
  <si>
    <t>4201</t>
  </si>
  <si>
    <t>SECCION NOCTURNA C.T.P. CARRILLO</t>
  </si>
  <si>
    <t>LOS JOCOTES</t>
  </si>
  <si>
    <t>REBECA ARNESTO TOLEDO</t>
  </si>
  <si>
    <t>ctp.decarrillo@mep.go.cr</t>
  </si>
  <si>
    <t>UN KILOMETRO N.D LA ENTRADA PRINCIPAL FILADEL</t>
  </si>
  <si>
    <t>00941</t>
  </si>
  <si>
    <t>4203</t>
  </si>
  <si>
    <t>SECCION NOCTURNA C.T.P. DE SANTA CRUZ</t>
  </si>
  <si>
    <t>DIDIER BRICEÑO GOMEZ</t>
  </si>
  <si>
    <t>ctp.desantacruz@mep.go.cr</t>
  </si>
  <si>
    <t>00942</t>
  </si>
  <si>
    <t>4198</t>
  </si>
  <si>
    <t>SECCION NOCTURNA C.T.P. DE NICOYA</t>
  </si>
  <si>
    <t>EL INVU</t>
  </si>
  <si>
    <t>WILBERTH UGARTE MEDINA</t>
  </si>
  <si>
    <t>ctp.denicoya@mep.go.cr</t>
  </si>
  <si>
    <t>400 MTS S DEL COSTADO OE DE LA MUNICIPALIDAD</t>
  </si>
  <si>
    <t>00943</t>
  </si>
  <si>
    <t>4193</t>
  </si>
  <si>
    <t>SECCION NOCTURNA C.T.P. PUERTO VIEJO</t>
  </si>
  <si>
    <t>4</t>
  </si>
  <si>
    <t>VERA VILLALOBOS VINDAS</t>
  </si>
  <si>
    <t>ctp.puertoviejo@mep.go.cr</t>
  </si>
  <si>
    <t>800 METROS NORTE DE AGENCIA BN</t>
  </si>
  <si>
    <t>00944</t>
  </si>
  <si>
    <t>6104</t>
  </si>
  <si>
    <t>SECCION NOCTURNA C.T.P. JOSE ALBERTAZZI</t>
  </si>
  <si>
    <t>13</t>
  </si>
  <si>
    <t>LOS GUIDOS</t>
  </si>
  <si>
    <t>ANA LUCIA BENAVIDES FERNANDEZ</t>
  </si>
  <si>
    <t>ctp.josealbertazzi@gmail.com</t>
  </si>
  <si>
    <t>SECTOR 6,FRENTE A ALCOHOLICOS ANONIMOS</t>
  </si>
  <si>
    <t>00945</t>
  </si>
  <si>
    <t>6358</t>
  </si>
  <si>
    <t>SECCION NOCTURNA C.T.P. VASQUEZ DE CORONADO</t>
  </si>
  <si>
    <t>KATIA AMADOR PEREZ</t>
  </si>
  <si>
    <t>ctp.vazquezdecoronado@mep.go.cr</t>
  </si>
  <si>
    <t>00951</t>
  </si>
  <si>
    <t>4213</t>
  </si>
  <si>
    <t>SECCION NOCTURNA C.T.P. OSA</t>
  </si>
  <si>
    <t>PALMAR NORTE</t>
  </si>
  <si>
    <t>YESSICA GUERRERO MOSQUERA</t>
  </si>
  <si>
    <t>ctp.deosa@mep.go.cr</t>
  </si>
  <si>
    <t>00952</t>
  </si>
  <si>
    <t>4167</t>
  </si>
  <si>
    <t>SECCION NOCTURNA C.T.P. PLATANARES</t>
  </si>
  <si>
    <t>ANA JULIA SANCHEZ VEGA</t>
  </si>
  <si>
    <t>CONTIGUO IGLESIA CATOLICA SN RAFAEL PLATANARE</t>
  </si>
  <si>
    <t>00953</t>
  </si>
  <si>
    <t>4168</t>
  </si>
  <si>
    <t>SECCION NOCTURNA C.T.P. PEJIBAYE</t>
  </si>
  <si>
    <t>ctp.pejibaye.direccion@gmail.com</t>
  </si>
  <si>
    <t>00954</t>
  </si>
  <si>
    <t>4218</t>
  </si>
  <si>
    <t>SECCION NOCTURNA C.T.P. DE CORREDORES</t>
  </si>
  <si>
    <t>HERMILEY ALVARADO LOPEZ</t>
  </si>
  <si>
    <t>ctp.decorredores@mep.go.cr</t>
  </si>
  <si>
    <t>3 KM AL ESTE DE ADUANA TICA CAMINO LA CUESTA</t>
  </si>
  <si>
    <t>00955</t>
  </si>
  <si>
    <t>6502</t>
  </si>
  <si>
    <t>OCCIDENTE</t>
  </si>
  <si>
    <t>LA ERMITA</t>
  </si>
  <si>
    <t>LUIS GMO. SALAS BOGANTES</t>
  </si>
  <si>
    <t>ctp.santocristodeesquipulas@mep.go.cr</t>
  </si>
  <si>
    <t>COSTADO NORESTE DE LA ERMITA DE ESQUIPULAS</t>
  </si>
  <si>
    <t>00956</t>
  </si>
  <si>
    <t>4183</t>
  </si>
  <si>
    <t>SECCION NOCTURNA C.T.P. SAN CARLOS</t>
  </si>
  <si>
    <t>EL CARMEN</t>
  </si>
  <si>
    <t>ctp.regionaldesancarlo@mep.go.cr</t>
  </si>
  <si>
    <t>00957</t>
  </si>
  <si>
    <t>4179</t>
  </si>
  <si>
    <t>SECCION NOCTURNA C.T.P. LA FORTUNA</t>
  </si>
  <si>
    <t>LA FORTUNA</t>
  </si>
  <si>
    <t>ctp.delafortuna@mep.go.cr</t>
  </si>
  <si>
    <t>FRENTE AL BANCO DE COSTA RICA</t>
  </si>
  <si>
    <t>00958</t>
  </si>
  <si>
    <t>4222</t>
  </si>
  <si>
    <t>SECCION NOCTURNA C.T.P. DE BATAAN</t>
  </si>
  <si>
    <t>09</t>
  </si>
  <si>
    <t>SUSANA ZUÑIGA RODRIGUEZ</t>
  </si>
  <si>
    <t>ctp.bataan@mep.go.cr</t>
  </si>
  <si>
    <t>CONTIGUO A LA SUCURSAL DE LA CCSS</t>
  </si>
  <si>
    <t>00959</t>
  </si>
  <si>
    <t>4226</t>
  </si>
  <si>
    <t>SECCION NOCTURNA C.T.P. PADRE ROBERTO EVANS S.</t>
  </si>
  <si>
    <t>00960</t>
  </si>
  <si>
    <t>4173</t>
  </si>
  <si>
    <t>SECCION NOCTURNA C.T.P. SAN MATEO</t>
  </si>
  <si>
    <t>250 MTS OESTE DE LA IGLESIA CATOLICA</t>
  </si>
  <si>
    <t>00961</t>
  </si>
  <si>
    <t>4200</t>
  </si>
  <si>
    <t>SECCION NOCTURNA C.T.P. DE CORRALILLO</t>
  </si>
  <si>
    <t>MARIA BENITA GOMEZ MORENO</t>
  </si>
  <si>
    <t>ctp.decorralillo@mep.go.cr</t>
  </si>
  <si>
    <t>300 NORTE DE LA IGLESIA CATOLICA</t>
  </si>
  <si>
    <t>00962</t>
  </si>
  <si>
    <t>4196</t>
  </si>
  <si>
    <t>SECCION NOCTURNA C.T.P. NANDAYURE</t>
  </si>
  <si>
    <t>JAVIER JUAREZ ZUNIGA</t>
  </si>
  <si>
    <t>ctp.denandayure@mep.go.cr</t>
  </si>
  <si>
    <t>400 ESTE DEL CEMENTERIO CARMONA</t>
  </si>
  <si>
    <t>00963</t>
  </si>
  <si>
    <t>6503</t>
  </si>
  <si>
    <t>SECCION NOCTURNA C.T.P. DE DULCE NOMBRE</t>
  </si>
  <si>
    <t>EDGAR EVANZ MESA</t>
  </si>
  <si>
    <t>ctp.dulcenombre@mep.go.cr</t>
  </si>
  <si>
    <t>00964</t>
  </si>
  <si>
    <t>4230</t>
  </si>
  <si>
    <t>SECCION NOCTURNA C.T.P. DE PARRITA</t>
  </si>
  <si>
    <t>DEL MERCADO DE PARRITA 200 MTS AL NORTE</t>
  </si>
  <si>
    <t>00965</t>
  </si>
  <si>
    <t>4181</t>
  </si>
  <si>
    <t>SECCION NOCTURNA C.T.P. DE GUATUSO</t>
  </si>
  <si>
    <t>15</t>
  </si>
  <si>
    <t>ctp.deguatuso@mep.go.cr</t>
  </si>
  <si>
    <t>200 M AL SUR DEL BANCO NACIONAL</t>
  </si>
  <si>
    <t>00966</t>
  </si>
  <si>
    <t>4206</t>
  </si>
  <si>
    <t>SECCION NOCTURNA C.T.P. SARDINAL</t>
  </si>
  <si>
    <t>MARIA CRISTINA VARGAS GRANDA</t>
  </si>
  <si>
    <t>SARDINAL-CARRILLO GTE.150 S Y 300E DE EBAIS</t>
  </si>
  <si>
    <t>00987</t>
  </si>
  <si>
    <t>4232</t>
  </si>
  <si>
    <t>SECCION NOCTURNA C.T.P. UPALA</t>
  </si>
  <si>
    <t>GRICELDA ELIZONDO AGUILAR</t>
  </si>
  <si>
    <t>75 NORTE DEL HOSPITAL DE UPALA</t>
  </si>
  <si>
    <t>00988</t>
  </si>
  <si>
    <t>4189</t>
  </si>
  <si>
    <t>SECCION NOCTURNA C.T.P. LA SUIZA</t>
  </si>
  <si>
    <t>150 NORTE DE LA GUARDIA DE ASISTENCIA RURAL</t>
  </si>
  <si>
    <t>00989</t>
  </si>
  <si>
    <t>4202</t>
  </si>
  <si>
    <t>SECCION NOCTURNA C.T.P. 27 DE ABRIL</t>
  </si>
  <si>
    <t>LOS JOBOS</t>
  </si>
  <si>
    <t>XIOMARA ROJAS RUIZ</t>
  </si>
  <si>
    <t>100 MTS ESTE DEL CRUCE A PLAYA JUNQUILLAL</t>
  </si>
  <si>
    <t>00990</t>
  </si>
  <si>
    <t>4205</t>
  </si>
  <si>
    <t>SECCION NOCTURNA C.T.P. DE CARTAGENA</t>
  </si>
  <si>
    <t>VICTORIA EUGENIA ZUÑIGA ZUÑIGA</t>
  </si>
  <si>
    <t>ctp.decartagena@mep.go.cr</t>
  </si>
  <si>
    <t>1 KM NORTE DE SUPER COMPRO SANTA CRUZ</t>
  </si>
  <si>
    <t>00991</t>
  </si>
  <si>
    <t>6528</t>
  </si>
  <si>
    <t>SECCION NOCTURNA C.T.P. PURRAL</t>
  </si>
  <si>
    <t>BANNY NG HIDALGO</t>
  </si>
  <si>
    <t>ctp.depurral@mep.go.cr</t>
  </si>
  <si>
    <t>DE ASEMBIS 600 SUROESTE</t>
  </si>
  <si>
    <t>00992</t>
  </si>
  <si>
    <t>6529</t>
  </si>
  <si>
    <t>SECCION NOCTURNA C.T.P. ABELARDO BONILLA B.</t>
  </si>
  <si>
    <t>14</t>
  </si>
  <si>
    <t>ctp.abelardobonillabaldare@mep.go.cr</t>
  </si>
  <si>
    <t>125 ESTE DE LA ESCUELA APOLINAR LOBO UMANA</t>
  </si>
  <si>
    <t>00993</t>
  </si>
  <si>
    <t>4177</t>
  </si>
  <si>
    <t>SECCION NOCTURNA C.T.P. LOS CHILES</t>
  </si>
  <si>
    <t>400 NORTE Y 100 OESTE DE LA CASA CURAL</t>
  </si>
  <si>
    <t>00994</t>
  </si>
  <si>
    <t>4182</t>
  </si>
  <si>
    <t>SECCION NOCTURNA C.T.P. SANTA ROSA</t>
  </si>
  <si>
    <t>ABRAHAM BARBOZA GOMEZ</t>
  </si>
  <si>
    <t>ctp.desantarosa@mep.go.cr</t>
  </si>
  <si>
    <t>800 METROS OESTE DEL PARQUE DE SANTA ROSA</t>
  </si>
  <si>
    <t>00995</t>
  </si>
  <si>
    <t>4180</t>
  </si>
  <si>
    <t>SECCION NOCTURNA C.T.P. DE PITAL</t>
  </si>
  <si>
    <t>ctp.depital@mep.go.cr</t>
  </si>
  <si>
    <t>00996</t>
  </si>
  <si>
    <t>4211</t>
  </si>
  <si>
    <t>SECCION NOCTURNA C.T.P. DE COBANO</t>
  </si>
  <si>
    <t>ctp.decobano@mep.go.cr</t>
  </si>
  <si>
    <t>300 SURESTE DEL BANCO NACIONAL DE COBANO</t>
  </si>
  <si>
    <t>00997</t>
  </si>
  <si>
    <t>6535</t>
  </si>
  <si>
    <t>SECCION NOCTURNA C.T.P. CALLE ZAMORA</t>
  </si>
  <si>
    <t>CALLE ZAMORA</t>
  </si>
  <si>
    <t>ALBERTO HERNANDEZ ENRIQUEZ</t>
  </si>
  <si>
    <t>ctp.callezamora@mep.go.cr</t>
  </si>
  <si>
    <t>COSTADO SUR DE PLAZA FUTBOL DE CALLE ZAMORA</t>
  </si>
  <si>
    <t>00998</t>
  </si>
  <si>
    <t>4188</t>
  </si>
  <si>
    <t>SECCION NOCTURNA C.T.P. SAN PABLO</t>
  </si>
  <si>
    <t>20</t>
  </si>
  <si>
    <t>ctp.sanpablodeleoncortes@mep.go.cr</t>
  </si>
  <si>
    <t>00999</t>
  </si>
  <si>
    <t>4227</t>
  </si>
  <si>
    <t>SECCION NOCTURNA C.T.P. DE POCOCI</t>
  </si>
  <si>
    <t>ctp.depococi@mep.go.cr</t>
  </si>
  <si>
    <t>FRENTE AL HOTEL SUERRE, GUAPILES CENTRO</t>
  </si>
  <si>
    <t>01000</t>
  </si>
  <si>
    <t>4162</t>
  </si>
  <si>
    <t>SECCION NOCTURNA C.T.P. DE ACOSTA</t>
  </si>
  <si>
    <t>12</t>
  </si>
  <si>
    <t>ctp.deacosta@mep.go.cr</t>
  </si>
  <si>
    <t>01001</t>
  </si>
  <si>
    <t>6531</t>
  </si>
  <si>
    <t>SECCION NOCTURNA C.T.P. DE ASERRI</t>
  </si>
  <si>
    <t>PALO BLANCO</t>
  </si>
  <si>
    <t>ctp.deaserri@mep.go.cr</t>
  </si>
  <si>
    <t>300 ESTE, 150 SUR DEL NEGOCIO LAS PRESTACIONE</t>
  </si>
  <si>
    <t>01002</t>
  </si>
  <si>
    <t>4161</t>
  </si>
  <si>
    <t>SECCION NOCTURNA C.T.P. SAN JUAN SUR</t>
  </si>
  <si>
    <t>ELIZABETH LOPEZ HIDALGO</t>
  </si>
  <si>
    <t>ctp.sanjuansur@mep.go.cr</t>
  </si>
  <si>
    <t>01003</t>
  </si>
  <si>
    <t>4160</t>
  </si>
  <si>
    <t>SECCION NOCTURNA C.T.P. JOSE FIGUERES FERRER</t>
  </si>
  <si>
    <t>LA LUCHA</t>
  </si>
  <si>
    <t>RAFAEL ANGEL CORDERO CASTILLO</t>
  </si>
  <si>
    <t>ctp.josefigueresferrer@mep.go.cr</t>
  </si>
  <si>
    <t>CONTIGUO AL TEMPLO CATOLICO</t>
  </si>
  <si>
    <t>01004</t>
  </si>
  <si>
    <t>4185</t>
  </si>
  <si>
    <t>SECCION NOCTURNA C.T.P. DE PACAYAS</t>
  </si>
  <si>
    <t>MARIO GONZALEZ MATAMOROS</t>
  </si>
  <si>
    <t>ctp.depacayas@mep.go.cr</t>
  </si>
  <si>
    <t>01005</t>
  </si>
  <si>
    <t>6534</t>
  </si>
  <si>
    <t>SECCION NOCTURNA C.T.P. SANTA LUCIA</t>
  </si>
  <si>
    <t>ANABEL VARGAS CALDERON</t>
  </si>
  <si>
    <t>ctp.santalucia@mep.go.cr</t>
  </si>
  <si>
    <t>800 SUR DE LA GUARDIA RURAL DE SANTA LUCIA</t>
  </si>
  <si>
    <t>01006</t>
  </si>
  <si>
    <t>6034</t>
  </si>
  <si>
    <t>SECCION NOCTURNA C.T.P. TRONADORA</t>
  </si>
  <si>
    <t>ASDRUBAL CALVO PANIAGUA</t>
  </si>
  <si>
    <t>ctp.tronadora@mep.go.cr</t>
  </si>
  <si>
    <t>100 MTS.NORTE REDONDEL DE TRONADORA</t>
  </si>
  <si>
    <t>01007</t>
  </si>
  <si>
    <t>4207</t>
  </si>
  <si>
    <t>SECCION NOCTURNA C.T.P. DE ABANGARES</t>
  </si>
  <si>
    <t>LAS JUNTAS</t>
  </si>
  <si>
    <t>ctp.deabangares@mep.go.cr</t>
  </si>
  <si>
    <t>FRENTE CEMENTERIO MUNICIPAL DE ABANGARES</t>
  </si>
  <si>
    <t>01008</t>
  </si>
  <si>
    <t>5748</t>
  </si>
  <si>
    <t>SECCION NOCTURNA C.T.P. DE QUEPOS</t>
  </si>
  <si>
    <t>JUNTA NARANJO</t>
  </si>
  <si>
    <t>ctp.dequepos@mep.go.cr</t>
  </si>
  <si>
    <t>FRENTE AL MAXI PALI, JUNTA DE NARANJO QUEPOS</t>
  </si>
  <si>
    <t>01037</t>
  </si>
  <si>
    <t>6538</t>
  </si>
  <si>
    <t>SECCION NOCTURNA C.T.P. DE CAÑAS</t>
  </si>
  <si>
    <t>ELIETH FERNANDEZ CABEZAS</t>
  </si>
  <si>
    <t>ctp.decanas@mep.go.cr</t>
  </si>
  <si>
    <t>01039</t>
  </si>
  <si>
    <t>6536</t>
  </si>
  <si>
    <t>SECCION NOCTURNA C.T.P. ROSARIO DE NARANJO</t>
  </si>
  <si>
    <t>SECTOR VARGAS</t>
  </si>
  <si>
    <t>MARYORIE HERNANDEZ ROJAS</t>
  </si>
  <si>
    <t>ctp.elrosariodenaranjo@mep.go.cr</t>
  </si>
  <si>
    <t>01040</t>
  </si>
  <si>
    <t>4191</t>
  </si>
  <si>
    <t>SECCION NOCTURNA C.T.P. DE HEREDIA</t>
  </si>
  <si>
    <t>FATIMA</t>
  </si>
  <si>
    <t>RAFAEL CASTRO VINDAS</t>
  </si>
  <si>
    <t>ctp.heredia@mep.go.cr</t>
  </si>
  <si>
    <t>COSTADO NORTE DE LA COMANDANCIA</t>
  </si>
  <si>
    <t>01041</t>
  </si>
  <si>
    <t>6504</t>
  </si>
  <si>
    <t>SECCION NOCTURNA C.T.P. SAN PEDRO DE BARVA</t>
  </si>
  <si>
    <t>MARGARITA RAMIREZ BONILLA</t>
  </si>
  <si>
    <t>ctp.sanpedrodebarva@mep.go.cr</t>
  </si>
  <si>
    <t>200 MTS. NORTE DEL CAMPOSANTO SILENCIO Y PAZ</t>
  </si>
  <si>
    <t>01042</t>
  </si>
  <si>
    <t>6547</t>
  </si>
  <si>
    <t>SECCION NOCTURNA C.T.P. DE ATENAS</t>
  </si>
  <si>
    <t>CALLE NUEVA</t>
  </si>
  <si>
    <t>GRACE ZAMORA SANCHEZ</t>
  </si>
  <si>
    <t>ctp.atenas@mep.go.cr</t>
  </si>
  <si>
    <t>500 SUR Y 125 ESTE DE LOS TRIBUNALES DE JUSTI</t>
  </si>
  <si>
    <t>01043</t>
  </si>
  <si>
    <t>6577</t>
  </si>
  <si>
    <t>SECCION NOCTURNA C.T.P. DE PLATANAR</t>
  </si>
  <si>
    <t>PLATANAR</t>
  </si>
  <si>
    <t>MIGUEL ANGEL CARVAJAL JIMENEZ</t>
  </si>
  <si>
    <t>ctp.deplatanar@mep.go.cr</t>
  </si>
  <si>
    <t>01044</t>
  </si>
  <si>
    <t>5818</t>
  </si>
  <si>
    <t>SECCION NOCTURNA C.T.P. DE ESCAZU</t>
  </si>
  <si>
    <t>SAN JOSE OESTE</t>
  </si>
  <si>
    <t>BARRIO EL CARMEN</t>
  </si>
  <si>
    <t>ctp.escazu@mep.go.cr</t>
  </si>
  <si>
    <t>01045</t>
  </si>
  <si>
    <t>6583</t>
  </si>
  <si>
    <t>SECCION NOCTURNA C.T.P. BRAULIO ODIO HERRERA</t>
  </si>
  <si>
    <t>INDRID MARIA MORA SILES</t>
  </si>
  <si>
    <t>ctp.braulioodioherrera@mep.go.cr</t>
  </si>
  <si>
    <t>COSTADO SUR DE LA PLAZA DE DEPORTES</t>
  </si>
  <si>
    <t>01046</t>
  </si>
  <si>
    <t>6530</t>
  </si>
  <si>
    <t>SECCION NOCTURNA C.T.P. DE PAVAS</t>
  </si>
  <si>
    <t>PAVAS CENTRO</t>
  </si>
  <si>
    <t>MARITZA PORRAS CAMPOS</t>
  </si>
  <si>
    <t>ctp.depavas@mep.go.cr</t>
  </si>
  <si>
    <t>01047</t>
  </si>
  <si>
    <t>6525</t>
  </si>
  <si>
    <t>SECCION NOCTURNA C.T.P. SANTO DOMINGO</t>
  </si>
  <si>
    <t>CARLOS WILLIAM ELIZONDO ARAYA</t>
  </si>
  <si>
    <t>ctp.santodomingo@mep.go.cr</t>
  </si>
  <si>
    <t>300E Y 25 S DE LA IGLESIA CATOL DE STA. ROSA</t>
  </si>
  <si>
    <t>01049</t>
  </si>
  <si>
    <t>6584</t>
  </si>
  <si>
    <t>SECCION NOCTURNA C.T.P. LAS PALMITAS</t>
  </si>
  <si>
    <t>LAS PALMITAS</t>
  </si>
  <si>
    <t>OSCAR ALFARO BARRANTES</t>
  </si>
  <si>
    <t>ctp.laspalmitas@mep.go.cr</t>
  </si>
  <si>
    <t>01050</t>
  </si>
  <si>
    <t>4220</t>
  </si>
  <si>
    <t>SECCION NOCTURNA C.T.P. DE PUERTO JIMENEZ</t>
  </si>
  <si>
    <t>BRENDA GONZALEZ GONZALEZ</t>
  </si>
  <si>
    <t>ctp.puertojimenez@mep.go.cr</t>
  </si>
  <si>
    <t>PUERTO JIMENEZ, 300 SUR DE LA BOMBA OSA</t>
  </si>
  <si>
    <t>01051</t>
  </si>
  <si>
    <t>6579</t>
  </si>
  <si>
    <t>SECCION NOCTURNA C.T.P. DE LIVERPOOL</t>
  </si>
  <si>
    <t>LIVERPOOL</t>
  </si>
  <si>
    <t>MARVIN MANCIA ELIZONDO</t>
  </si>
  <si>
    <t>ctp.liverpool@mep.go.cr</t>
  </si>
  <si>
    <t>01073</t>
  </si>
  <si>
    <t>6524</t>
  </si>
  <si>
    <t>SECCION NOCTURNA C.T.P. SAN ISIDRO DE HEREDIA</t>
  </si>
  <si>
    <t>ctp.sanisidrodeheredia@mep.go.cr</t>
  </si>
  <si>
    <t>01074</t>
  </si>
  <si>
    <t>6641</t>
  </si>
  <si>
    <t>SECCION NOCTURNA C.T.P. LA TIGRA</t>
  </si>
  <si>
    <t>LA TIGRA</t>
  </si>
  <si>
    <t>ctp.latigra@mep.go.cr</t>
  </si>
  <si>
    <t>100 SUR 800 ESTE ESCUELA LA TIGRA</t>
  </si>
  <si>
    <t>01075</t>
  </si>
  <si>
    <t>6505</t>
  </si>
  <si>
    <t>SECCION NOCTURNA C.T.P. DE PALMICHAL</t>
  </si>
  <si>
    <t>BRAULIO MONTERO GONZALEZ</t>
  </si>
  <si>
    <t>ctp.depalmichal@mep.go.cr</t>
  </si>
  <si>
    <t>400 MTS ESTE DE PLAZA DE DEPORTES PALMICHAL</t>
  </si>
  <si>
    <t>01098</t>
  </si>
  <si>
    <t>6635</t>
  </si>
  <si>
    <t>SECCION NOCTURNA C.T.P. SAN RAFAEL DE ALAJUELA</t>
  </si>
  <si>
    <t>ctp.sanrafaeldealajuela@mep.go.cr</t>
  </si>
  <si>
    <t>CONTIGUO AL TANQUE DE LA ASADA</t>
  </si>
  <si>
    <t>01099</t>
  </si>
  <si>
    <t>6105</t>
  </si>
  <si>
    <t>SECCION NOCTURNA C.T.P. CARRIZAL</t>
  </si>
  <si>
    <t>QUIZARRASES</t>
  </si>
  <si>
    <t>INGRID SUSANA JIMENEZ LOPEZ</t>
  </si>
  <si>
    <t>ctp.carrizal@mep.go.cr</t>
  </si>
  <si>
    <t>200 METROS NOROESTE CALLE QUIZARRASES</t>
  </si>
  <si>
    <t>01106</t>
  </si>
  <si>
    <t>6532</t>
  </si>
  <si>
    <t>PEDREGOSO</t>
  </si>
  <si>
    <t>ARNULFO ALVARADO LOPEZ</t>
  </si>
  <si>
    <t>ctp.ambientalistaisaiasretana@mep.go.cr</t>
  </si>
  <si>
    <t>1,5 KM N DEL CRUCE DE PEDREGOSO</t>
  </si>
  <si>
    <t>01107</t>
  </si>
  <si>
    <t>4169</t>
  </si>
  <si>
    <t>SECCION NOCTURNA C.T.P. GENERAL VIEJO</t>
  </si>
  <si>
    <t>GENERAL VIEJO</t>
  </si>
  <si>
    <t>ADRIAN JIMENEZ CHAVEZ</t>
  </si>
  <si>
    <t>ctp.generalviejo@mep.go.cr</t>
  </si>
  <si>
    <t>100 M ESTE DEL TEMPLO CATOLICO</t>
  </si>
  <si>
    <t>País / Continente</t>
  </si>
  <si>
    <t>Extranjeros
(Nacionalidad)</t>
  </si>
  <si>
    <t>ESTUDIANTES EXTRANJEROS, REFUGIADOS Y SOLICITANTES DE ASILO</t>
  </si>
  <si>
    <t>SEGÚN PAÍS/CONTINENTE, TÉCNICA NOCTURNA</t>
  </si>
  <si>
    <t>SECCION NOCTURNA C.T.P. ULADISLAO GAMEZ SOLAN</t>
  </si>
  <si>
    <t>SECCION NOCTURNA C.T.P. CARLOS MANUEL VICENTE</t>
  </si>
  <si>
    <t>SECCION NOCTURNA C.T.P. NATANIEL ARIAS MURILL</t>
  </si>
  <si>
    <t>SECCION NOCTURNA C.T.P. SANTO CRISTO DE ESQUI</t>
  </si>
  <si>
    <t>SECCION NOCTURNA C.T.P. PADRE ROBERTO EVANS S</t>
  </si>
  <si>
    <t>SECCION NOCTURNA C.T.P. SAN RAFAEL DE ALAJUEL</t>
  </si>
  <si>
    <t>SECCION NOCTURNA C.T.P. AMBIENTALI ISAIAS RET</t>
  </si>
  <si>
    <t>Contabilidad y Control Interno</t>
  </si>
  <si>
    <t>Ecoturismo</t>
  </si>
  <si>
    <t>Ejecutivo Comercial y Servicio al Cliente</t>
  </si>
  <si>
    <t>Mercadeo</t>
  </si>
  <si>
    <t>Operaciones de Empresas de Alojamiento</t>
  </si>
  <si>
    <t>Dibujo y Modelado de Edificaciones</t>
  </si>
  <si>
    <t>Producción Agrícola y Pecuaria</t>
  </si>
  <si>
    <t>MATRÍCULA INICIAL EN TÉCNICA NOCTURNA SEGÚN MODALIDAD Y ESPECIALIDAD</t>
  </si>
  <si>
    <t>Ubicacion1</t>
  </si>
  <si>
    <t>ZONA NORTE-NORTE</t>
  </si>
  <si>
    <t>LIMON</t>
  </si>
  <si>
    <t>DE LA ESCUELA ESTADO DE ISRAEL 200 E Y 800 NO</t>
  </si>
  <si>
    <t>ctp.deupala@mep.go.cr</t>
  </si>
  <si>
    <t>300 MTS.SUR DEL MINISUPER MONTELIMAR</t>
  </si>
  <si>
    <t>HUGO LEON RAMIREZ</t>
  </si>
  <si>
    <t>COSTADO NORTE DEL EDIFICIO MUNICIPAL</t>
  </si>
  <si>
    <t>200 SURESTE DE LA IGLESIA CAT. SN JOSECITO</t>
  </si>
  <si>
    <t>VERNA CESPEDES ROJAS</t>
  </si>
  <si>
    <t>ELKE MATA RIVERA</t>
  </si>
  <si>
    <t>HENRY RODRIGUEZ MOJICA</t>
  </si>
  <si>
    <t>EDWARD SALAZAR CHACON</t>
  </si>
  <si>
    <t>ctp.deliberia@mep.go.cr</t>
  </si>
  <si>
    <t>SEDIEL SOLERA CARRANZA</t>
  </si>
  <si>
    <t>ALLAN BARBOZA JIMENEZ</t>
  </si>
  <si>
    <t>ctp.invulascanas@mep.go.cr</t>
  </si>
  <si>
    <t>900 MTS OESTE DE LA ESCUELA VICTORIANO MENA M</t>
  </si>
  <si>
    <t>BARRIO EL GUAYABAL</t>
  </si>
  <si>
    <t>1,8KM SE OF.CENTRALES COOPEGUANACASTE NIC</t>
  </si>
  <si>
    <t>JAVIER ARCE VARGAS</t>
  </si>
  <si>
    <t>YORLENI BORBON CAMPOS</t>
  </si>
  <si>
    <t>XINIA BERMUDEZ ESTRADA</t>
  </si>
  <si>
    <t>JACQUELINE AVILA ROJAS</t>
  </si>
  <si>
    <t>BARRIO SAN LUIS,CONTIGUO OFICINAS INDER CAÑAS</t>
  </si>
  <si>
    <t>ctp.debuenosaires@mep.go.cr</t>
  </si>
  <si>
    <t>ALBERTO QUIROS ABARCA</t>
  </si>
  <si>
    <t>COSTADO OESTE DEPOSITO LIBRE COMER. GOLFITO</t>
  </si>
  <si>
    <t>300 ESTE Y 300 NORTE DE LA PLAZA DE DEPORTES</t>
  </si>
  <si>
    <t>ABRAHAM BERROCAL ROGERS</t>
  </si>
  <si>
    <t>ctp.27deabril@mep.go.cr</t>
  </si>
  <si>
    <t>Gestión de la Producción</t>
  </si>
  <si>
    <t>Instalación y Mantenimiento de Sistemas Eléctricos Industriales</t>
  </si>
  <si>
    <t>Inteligencia Artificial</t>
  </si>
  <si>
    <t>Desarrollo Web</t>
  </si>
  <si>
    <t>Informática en Redes de Computadoras***</t>
  </si>
  <si>
    <t>CUADRO 13</t>
  </si>
  <si>
    <t>Adaptaciones</t>
  </si>
  <si>
    <t>No aplica</t>
  </si>
  <si>
    <t>Servicios</t>
  </si>
  <si>
    <t>Servicio de Biblioteca</t>
  </si>
  <si>
    <t>Planes de Gestión de Riesgos</t>
  </si>
  <si>
    <t>Comité para la Gestión del Riesgo</t>
  </si>
  <si>
    <t>Servicio de Internet</t>
  </si>
  <si>
    <t>Página WEB</t>
  </si>
  <si>
    <t>Sala de Lactancia</t>
  </si>
  <si>
    <t>Cuenta la institución con Sala(s) para lactancia?</t>
  </si>
  <si>
    <t>Tiene Sala de Lactancia</t>
  </si>
  <si>
    <t>3.1</t>
  </si>
  <si>
    <t>¿La sala de lactancia cuenta con las condiciones establecidas en el artículo 4*?</t>
  </si>
  <si>
    <t>No tiene Sala de Lactancia</t>
  </si>
  <si>
    <t>3.2</t>
  </si>
  <si>
    <t>Falta de presupuesto</t>
  </si>
  <si>
    <t>Falta de infraestructura</t>
  </si>
  <si>
    <t>No es necesario por la cantidad de mujeres que asisten a la institución</t>
  </si>
  <si>
    <t>Desconocimiento de la normativa jurídica **</t>
  </si>
  <si>
    <t>Se abastece de agua por</t>
  </si>
  <si>
    <t>Tubería dentro del Centro Educativo</t>
  </si>
  <si>
    <t>Tubería fuera del Centro Educativo, pero dentro del lote o edificio</t>
  </si>
  <si>
    <t>Tubería fuera del lote o edificio</t>
  </si>
  <si>
    <t>No tiene por tubería</t>
  </si>
  <si>
    <t>El Agua proviene de</t>
  </si>
  <si>
    <t>Acueducto Rural o Comunal (ASADAS o CAAR)</t>
  </si>
  <si>
    <t>Acueducto Municipal</t>
  </si>
  <si>
    <t>Acueducto A y A</t>
  </si>
  <si>
    <t>Acueducto de una Empresa o Cooperativa</t>
  </si>
  <si>
    <t>Pozo con tanque elevado</t>
  </si>
  <si>
    <t>Pozo sin sistema de extracción de agua</t>
  </si>
  <si>
    <t>Río, quebrada o naciente</t>
  </si>
  <si>
    <t>Lluvia u otro</t>
  </si>
  <si>
    <t>Servicios Sanitarios están conectados a</t>
  </si>
  <si>
    <t>Alcantarilla o Cloaca</t>
  </si>
  <si>
    <t>Tanque Séptico</t>
  </si>
  <si>
    <t>Tanque Séptico con tratamiento (fosa biológica)</t>
  </si>
  <si>
    <t>Tiene salida directa a acequia, zanja, río o estero</t>
  </si>
  <si>
    <t>Es de hueco, pozo negro o letrina</t>
  </si>
  <si>
    <t>Luz eléctrica</t>
  </si>
  <si>
    <t>ICE o CNFL</t>
  </si>
  <si>
    <t>ESPH o JASEC</t>
  </si>
  <si>
    <t>Cooperativa</t>
  </si>
  <si>
    <t>Panel Solar</t>
  </si>
  <si>
    <t>Planta privada</t>
  </si>
  <si>
    <t>No hay luz eléctrica</t>
  </si>
  <si>
    <t>Comparte el edificio</t>
  </si>
  <si>
    <t>Observaciones</t>
  </si>
  <si>
    <t>En buen
estado</t>
  </si>
  <si>
    <t>Sala para Lactancia</t>
  </si>
  <si>
    <t>Computadora Portátil</t>
  </si>
  <si>
    <t>Conectadas a Internet</t>
  </si>
  <si>
    <r>
      <t xml:space="preserve">“La información aquí certificada por el Director del Centro Educativo la hace bajo la fe y la palabra de certeza, conociendo que cualquier inexactitud o falsedad estaría incurriendo en las responsabilidades administrativas disciplinarias, sin perjuicio de las acciones civiles”. </t>
    </r>
    <r>
      <rPr>
        <sz val="10"/>
        <color theme="1"/>
        <rFont val="Sagona Book"/>
        <family val="1"/>
      </rPr>
      <t>Legislación vinculante a la legitimidad de la información: Ley de Administración Pública (Artículo 4 y 65), Estatuto de Servicio Civil (Artículo 39), Ley de Control Interno (Artículo 39) y Ley Contra la Corrupción y el Enriquecimiento Ilícito en la Función Pública (Artículo3).</t>
    </r>
  </si>
  <si>
    <r>
      <t xml:space="preserve">MT
</t>
    </r>
    <r>
      <rPr>
        <b/>
        <sz val="9"/>
        <rFont val="Sagona Book"/>
        <family val="1"/>
      </rPr>
      <t>(1-6)</t>
    </r>
  </si>
  <si>
    <r>
      <t xml:space="preserve">MAU
</t>
    </r>
    <r>
      <rPr>
        <b/>
        <sz val="9"/>
        <rFont val="Sagona Book"/>
        <family val="1"/>
      </rPr>
      <t>(1-2)</t>
    </r>
  </si>
  <si>
    <r>
      <t xml:space="preserve">VT
</t>
    </r>
    <r>
      <rPr>
        <b/>
        <sz val="9"/>
        <rFont val="Sagona Book"/>
        <family val="1"/>
      </rPr>
      <t>(1-6)</t>
    </r>
  </si>
  <si>
    <r>
      <t xml:space="preserve">VAU
</t>
    </r>
    <r>
      <rPr>
        <b/>
        <sz val="9"/>
        <rFont val="Sagona Book"/>
        <family val="1"/>
      </rPr>
      <t>(1-2)</t>
    </r>
  </si>
  <si>
    <r>
      <t xml:space="preserve">ET
</t>
    </r>
    <r>
      <rPr>
        <b/>
        <sz val="9"/>
        <rFont val="Sagona Book"/>
        <family val="1"/>
      </rPr>
      <t>(1-4)</t>
    </r>
  </si>
  <si>
    <r>
      <t xml:space="preserve">EAU
</t>
    </r>
    <r>
      <rPr>
        <b/>
        <sz val="9"/>
        <rFont val="Sagona Book"/>
        <family val="1"/>
      </rPr>
      <t>(1-2)</t>
    </r>
  </si>
  <si>
    <r>
      <t xml:space="preserve">Administrativos
</t>
    </r>
    <r>
      <rPr>
        <i/>
        <sz val="10"/>
        <rFont val="Sagona Book"/>
        <family val="1"/>
      </rPr>
      <t>(Director, Subdirector, Asistente de Dirección, Auxiliar Administrativo)</t>
    </r>
  </si>
  <si>
    <r>
      <t xml:space="preserve">Técnicos-Docentes
</t>
    </r>
    <r>
      <rPr>
        <i/>
        <sz val="10"/>
        <rFont val="Sagona Book"/>
        <family val="1"/>
      </rPr>
      <t>(Orientador, Orientador Asistente, Bibliotecólogo)</t>
    </r>
  </si>
  <si>
    <r>
      <t xml:space="preserve">Docentes de Educación Especial
</t>
    </r>
    <r>
      <rPr>
        <i/>
        <sz val="10"/>
        <rFont val="Sagona Book"/>
        <family val="1"/>
      </rPr>
      <t>(Generalista en Educación Especial, Terapia del Lenguaje, otros)</t>
    </r>
  </si>
  <si>
    <r>
      <t xml:space="preserve">Administrativos y de Servicios
</t>
    </r>
    <r>
      <rPr>
        <i/>
        <sz val="10"/>
        <rFont val="Sagona Book"/>
        <family val="1"/>
      </rPr>
      <t>(Oficinistas, Misceláneos, Cocineras, Trabajador Social, otros)</t>
    </r>
  </si>
  <si>
    <r>
      <t xml:space="preserve">(1)
</t>
    </r>
    <r>
      <rPr>
        <b/>
        <sz val="11"/>
        <rFont val="Sagona Book"/>
        <family val="1"/>
      </rPr>
      <t>Estudiantes que tienen alguna 
Discapacidad o Condición</t>
    </r>
    <r>
      <rPr>
        <b/>
        <i/>
        <sz val="11"/>
        <rFont val="Sagona Book"/>
        <family val="1"/>
      </rPr>
      <t xml:space="preserve">
</t>
    </r>
    <r>
      <rPr>
        <i/>
        <sz val="11"/>
        <rFont val="Sagona Book"/>
        <family val="1"/>
      </rPr>
      <t>(Reciban o no Servicios de Apoyo Educativo)</t>
    </r>
  </si>
  <si>
    <r>
      <t xml:space="preserve">(2)
</t>
    </r>
    <r>
      <rPr>
        <b/>
        <sz val="11"/>
        <rFont val="Sagona Book"/>
        <family val="1"/>
      </rPr>
      <t xml:space="preserve">De los estudiantes anotados en la columna (1), indique los que </t>
    </r>
    <r>
      <rPr>
        <b/>
        <u/>
        <sz val="11"/>
        <rFont val="Sagona Book"/>
        <family val="1"/>
      </rPr>
      <t>RECIBEN</t>
    </r>
    <r>
      <rPr>
        <b/>
        <sz val="11"/>
        <rFont val="Sagona Book"/>
        <family val="1"/>
      </rPr>
      <t xml:space="preserve"> algún Servicio de Apoyo Educativo
</t>
    </r>
    <r>
      <rPr>
        <i/>
        <sz val="11"/>
        <rFont val="Sagona Book"/>
        <family val="1"/>
      </rPr>
      <t>(Población Atendida)</t>
    </r>
  </si>
  <si>
    <r>
      <t xml:space="preserve">(3)
</t>
    </r>
    <r>
      <rPr>
        <b/>
        <sz val="11"/>
        <rFont val="Sagona Book"/>
        <family val="1"/>
      </rPr>
      <t xml:space="preserve">De los estudiantes anotados en la columna (1), indique los que 
 </t>
    </r>
    <r>
      <rPr>
        <b/>
        <u/>
        <sz val="11"/>
        <rFont val="Sagona Book"/>
        <family val="1"/>
      </rPr>
      <t>SON ALFABETIZADOS</t>
    </r>
  </si>
  <si>
    <r>
      <t xml:space="preserve">Discapacidad Intelectual (Retraso Mental) </t>
    </r>
    <r>
      <rPr>
        <b/>
        <vertAlign val="superscript"/>
        <sz val="11"/>
        <rFont val="Sagona Book"/>
        <family val="1"/>
      </rPr>
      <t>1/</t>
    </r>
  </si>
  <si>
    <r>
      <t xml:space="preserve">Situación Conductual Problemática </t>
    </r>
    <r>
      <rPr>
        <b/>
        <vertAlign val="superscript"/>
        <sz val="11"/>
        <rFont val="Sagona Book"/>
        <family val="1"/>
      </rPr>
      <t>2/</t>
    </r>
  </si>
  <si>
    <r>
      <t xml:space="preserve">Trastorno Específico de Aprendizaje </t>
    </r>
    <r>
      <rPr>
        <b/>
        <vertAlign val="superscript"/>
        <sz val="11"/>
        <rFont val="Sagona Book"/>
        <family val="1"/>
      </rPr>
      <t>3/</t>
    </r>
  </si>
  <si>
    <t>SAN JOSE / PURISCAL / CANDELARIA</t>
  </si>
  <si>
    <t xml:space="preserve">SAN JOSE / MORA / PIEDRAS NEGRAS </t>
  </si>
  <si>
    <t xml:space="preserve">SAN JOSE / GOICOECHEA / SAN FRANCISCO </t>
  </si>
  <si>
    <t xml:space="preserve">SAN JOSE / TIBAS / SAN JUAN  </t>
  </si>
  <si>
    <t xml:space="preserve">SAN JOSE / TIBAS / CINCO ESQUINAS </t>
  </si>
  <si>
    <t>SAN JOSE / PEREZ ZELEDON / SAN ISIDRO DEL GENERAL</t>
  </si>
  <si>
    <t>SAN JOSE / PEREZ ZELEDON / GENERAL</t>
  </si>
  <si>
    <t>SAN JOSE / LEON CORTES / SAN PABLO</t>
  </si>
  <si>
    <t>SAN JOSE / LEON CORTES / SAN ANDRES</t>
  </si>
  <si>
    <t>SAN JOSE / LEON CORTES / LLANO BONITO</t>
  </si>
  <si>
    <t>SAN JOSE / LEON CORTES / SAN ISIDRO</t>
  </si>
  <si>
    <t>SAN JOSE / LEON CORTES / SANTA CRUZ</t>
  </si>
  <si>
    <t>SAN JOSE / LEON CORTES / SAN ANTONIO</t>
  </si>
  <si>
    <t xml:space="preserve">ALAJUELA / SAN RAMON / PIEDADES NORTE </t>
  </si>
  <si>
    <t xml:space="preserve">ALAJUELA / SAN RAMON / PEÑAS BLANCAS </t>
  </si>
  <si>
    <t>ALAJUELA / NARANJO / ROSARIO</t>
  </si>
  <si>
    <t>ALAJUELA / PALMARES / GRANJA</t>
  </si>
  <si>
    <t xml:space="preserve">ALAJUELA / POAS / SABANA REDONDA </t>
  </si>
  <si>
    <t>ALAJUELA / OROTINA / MASTATE</t>
  </si>
  <si>
    <t xml:space="preserve">ALAJUELA / OROTINA / HACIENDA VIEJA </t>
  </si>
  <si>
    <t>ALAJUELA / OROTINA / CEIBA</t>
  </si>
  <si>
    <t xml:space="preserve">ALAJUELA / SAN CARLOS / AGUAS ZARCAS </t>
  </si>
  <si>
    <t>ALAJUELA / SAN CARLOS / FORTUNA</t>
  </si>
  <si>
    <t>ALAJUELA / SAN CARLOS / TIGRA</t>
  </si>
  <si>
    <t>ALAJUELA / SAN CARLOS / PALMERA</t>
  </si>
  <si>
    <t>ALAJUELA / ZARCERO / TAPESCO</t>
  </si>
  <si>
    <t>ALAJUELA / UPALA / SAN JOSE (PIZOTE)</t>
  </si>
  <si>
    <t>CARTAGO / CARTAGO / AGUACALIENTE (SAN FRANCISCO)</t>
  </si>
  <si>
    <t>CARTAGO / CARTAGO / GUADALUPE (ARENILLA)</t>
  </si>
  <si>
    <t xml:space="preserve">CARTAGO / CARTAGO / DULCE NOMBRE  </t>
  </si>
  <si>
    <t>3-02-06</t>
  </si>
  <si>
    <t>CARTAGO / PARAISO / BIRRISITO</t>
  </si>
  <si>
    <t xml:space="preserve">CARTAGO / LA UNION / DULCE NOMBRE  </t>
  </si>
  <si>
    <t>3-04-04</t>
  </si>
  <si>
    <t>CARTAGO / JIMENEZ / LA VICTORIA</t>
  </si>
  <si>
    <t>CARTAGO / TURRIALBA / CHIRRIPO</t>
  </si>
  <si>
    <t>CARTAGO / EL GUARCO / TEJAR</t>
  </si>
  <si>
    <t>HEREDIA / SAN RAFAEL / ANGELES</t>
  </si>
  <si>
    <t>HEREDIA / BELEN / RIBERA</t>
  </si>
  <si>
    <t>HEREDIA / SAN PABLO / RINCO DE SABANILLA</t>
  </si>
  <si>
    <t>HEREDIA / SARAPIQUI / HORQUETAS</t>
  </si>
  <si>
    <t xml:space="preserve">GUANACASTE / NICOYA / QUEBRADA HONDA </t>
  </si>
  <si>
    <t>GUANACASTE / SANTA CRUZ / CUAJINIQUIL</t>
  </si>
  <si>
    <t>GUANACASTE / BAGACES / FORTUNA</t>
  </si>
  <si>
    <t>GUANACASTE / ABANGARES / JUNTAS</t>
  </si>
  <si>
    <t xml:space="preserve">GUANACASTE / TILARAN / QUEBRADA GRANDE </t>
  </si>
  <si>
    <t xml:space="preserve">GUANACASTE / TILARAN / TIERRAS MORENAS </t>
  </si>
  <si>
    <t>GUANACASTE / LA CRUZ / GARITA</t>
  </si>
  <si>
    <t xml:space="preserve">GUANACASTE / HOJANCHA / PUERTO CARRILLO </t>
  </si>
  <si>
    <t>PUNTARENAS / MONTES DE ORO / UNION</t>
  </si>
  <si>
    <t>PUNTARENAS / AGUIRRE / QUEPOS</t>
  </si>
  <si>
    <t>PUNTARENAS / AGUIRRE / SAVEGRE</t>
  </si>
  <si>
    <t>PUNTARENAS / AGUIRRE / NARANJITO</t>
  </si>
  <si>
    <t>PUNTARENAS / COTO BRUS / AGUABUENA</t>
  </si>
  <si>
    <t>PUNTARENAS / COTO BRUS / GUTIERREZ BROWN</t>
  </si>
  <si>
    <t>6-11-03</t>
  </si>
  <si>
    <t>PUNTARENAS / GARABITO / LAGUNILLAS</t>
  </si>
  <si>
    <t>6-12-01</t>
  </si>
  <si>
    <t>PUNTARENAS / MONTEVERDE / MONTEVERDE</t>
  </si>
  <si>
    <t>6-13-01</t>
  </si>
  <si>
    <t>PUNTARENAS / PUERTO JIMENEZ / PUERTO JIMENEZ</t>
  </si>
  <si>
    <t>LIMON / POCOCI / RITA</t>
  </si>
  <si>
    <t>LIMON / POCOCI / COLONIA</t>
  </si>
  <si>
    <t>LIMON / SIQUIRRES / CAIRO</t>
  </si>
  <si>
    <t>PUBLICA</t>
  </si>
  <si>
    <t>1.5KM AL NORESTE DEL TALLER 3M EN SAN NICOLAS</t>
  </si>
  <si>
    <t>300 SUR DEL CENTRO MEDICO FAMILIAR</t>
  </si>
  <si>
    <t>800 OESTE DE INCIENSA COSTADO NORTE TERRAMALL</t>
  </si>
  <si>
    <t>ctp.nocturnodelimon@mep.go.cr</t>
  </si>
  <si>
    <t>HECTOR LUIS BRICEÑO HERNANDEZ</t>
  </si>
  <si>
    <t>FRENTE A OFICINAS DEL M A.G</t>
  </si>
  <si>
    <t>ctp.granadilla@mep.go.cr</t>
  </si>
  <si>
    <t>700 NORTE DEL PARQUE DE SANTA MARIA</t>
  </si>
  <si>
    <t>GISELLE AMADOR CASANOVA</t>
  </si>
  <si>
    <t>JOSE FABIAN BADILLA LEIVA</t>
  </si>
  <si>
    <t>ctp.calleblancos@hotmail.com</t>
  </si>
  <si>
    <t>JONATHAN FONSECA SALAZAR</t>
  </si>
  <si>
    <t>300 M SUR DE SERVICENTRO RIO CLARO</t>
  </si>
  <si>
    <t>ctp.jicaral@hotmail.com</t>
  </si>
  <si>
    <t>1 KM OESTE LA CLINICA DE JICARAL</t>
  </si>
  <si>
    <t>ctp.natanielariasmurillo@mep.go.cr</t>
  </si>
  <si>
    <t>OLGER CASCANTE ACEVEDO</t>
  </si>
  <si>
    <t>PALMAR NORTE, FRENTE A CABINAS BRUNKA</t>
  </si>
  <si>
    <t>ctp.secnocturna@gmail.com</t>
  </si>
  <si>
    <t>200 ESTE DEL MAG PEJIBAYE P.Z</t>
  </si>
  <si>
    <t>200 MTS E.Y 100 NORTE DEL SUPERMERCADO ROSVIL</t>
  </si>
  <si>
    <t>JULIO MADRIGAL CASTELLANOS</t>
  </si>
  <si>
    <t>CARLOS ALBERTO RETANA LOPEZ</t>
  </si>
  <si>
    <t>ctp.nocturnopadrerobertoevans@mep.go.cr</t>
  </si>
  <si>
    <t>250 M AL SUR DEL CORREO, SOBRE LA RUTA 32</t>
  </si>
  <si>
    <t>KATTIA CARBALLO GARCIA</t>
  </si>
  <si>
    <t>ctp.sanmateo.seccionnocturna@gmail.com</t>
  </si>
  <si>
    <t>50 O Y 100 S DEL CEMENTERIO DE DULCE NOMBRE</t>
  </si>
  <si>
    <t>MARCO VINICIO GOMEZ LEON</t>
  </si>
  <si>
    <t>ctp.deparrita@mep.go.cr</t>
  </si>
  <si>
    <t>MARIA ELI ARREDONDO DELGADO</t>
  </si>
  <si>
    <t>ctp.desardinal@mep.go.cr</t>
  </si>
  <si>
    <t>RICHARD ZUÑIGA MESEN</t>
  </si>
  <si>
    <t>ctp.lasuiza@mep.go.cr</t>
  </si>
  <si>
    <t>ctp.loschiles@mep.go.cr</t>
  </si>
  <si>
    <t>ROBERTO GERARDO CESPEDES MORA</t>
  </si>
  <si>
    <t>800 M ESTE DEL CENTRO DE SERVICIO UNO</t>
  </si>
  <si>
    <t>KATTIA VALVERDE PORRAS</t>
  </si>
  <si>
    <t>ANDREA PERAZA ROGADE</t>
  </si>
  <si>
    <t>400 SUR, 50 OESTE DE LA IGLESIA DE SAN IGNAC</t>
  </si>
  <si>
    <t>SAN JUAN SUR</t>
  </si>
  <si>
    <t>200MTS SUR DE LA AGENCIA DE BANCO NACIONAL</t>
  </si>
  <si>
    <t>125 ESTE DEL BANCO NACIONAL</t>
  </si>
  <si>
    <t>SANDY ALSONSO JIMENEZ CASCANTE</t>
  </si>
  <si>
    <t>JHOVANNY LOAIZA PORRAS</t>
  </si>
  <si>
    <t>100 M SUR DE LA ESCUELA EL ROSARIO,DE NARANJ</t>
  </si>
  <si>
    <t>200 M ESTE DEL CEMENTERIO DE PLATANAR</t>
  </si>
  <si>
    <t>DEL SUPER AGUIMAR 50 OESTE</t>
  </si>
  <si>
    <t>200 SUR DE LA CLINICA DE PAVAS</t>
  </si>
  <si>
    <t>200 MTS AL SUR DE LA IGLESIA CATOLICA</t>
  </si>
  <si>
    <t>DEL SUPER SOL NACIENTE 150 MTS NOROESTE</t>
  </si>
  <si>
    <t>ADRIAN GRANADOS MASIS</t>
  </si>
  <si>
    <t>SECCION NOCTURNA C.T.P. AMBIENT. ISAIAS RETANA</t>
  </si>
  <si>
    <t>01133</t>
  </si>
  <si>
    <t>4195</t>
  </si>
  <si>
    <t>SECCION NOCTURNA C.T.P. FORTUNA DE BAGACES</t>
  </si>
  <si>
    <t>FORTUNA</t>
  </si>
  <si>
    <t>01134</t>
  </si>
  <si>
    <t>4212</t>
  </si>
  <si>
    <t>SECCION NOCTURNA C.T.P. DE SANTA ELENA</t>
  </si>
  <si>
    <t>SANTA ELENA</t>
  </si>
  <si>
    <t>01135</t>
  </si>
  <si>
    <t>4178</t>
  </si>
  <si>
    <t>SECCION NOCTURNA C.T.P. DE VENECIA</t>
  </si>
  <si>
    <t>SAN MARTIN</t>
  </si>
  <si>
    <t>01136</t>
  </si>
  <si>
    <t>6578</t>
  </si>
  <si>
    <t>SECCION NOCTURNA C.T.P. BARRIO IRVIN</t>
  </si>
  <si>
    <t>BARRIO IRVIN</t>
  </si>
  <si>
    <t>01137</t>
  </si>
  <si>
    <t>6507</t>
  </si>
  <si>
    <t>SECCION NOCTURNA C.T.P. SABANILLA</t>
  </si>
  <si>
    <t>SABANILLA</t>
  </si>
  <si>
    <r>
      <t xml:space="preserve">RESPONDA LAS </t>
    </r>
    <r>
      <rPr>
        <b/>
        <u/>
        <sz val="14"/>
        <rFont val="Sagona Book"/>
        <family val="1"/>
      </rPr>
      <t>OCHO</t>
    </r>
    <r>
      <rPr>
        <b/>
        <sz val="14"/>
        <rFont val="Sagona Book"/>
        <family val="1"/>
      </rPr>
      <t xml:space="preserve"> PREGUNTAS SIGUIENTES, CONSIDERE LO RELACIONADO CON TÉCNICA NOCTURNA Y SECCIONES TÉCNICAS NOCTURNAS</t>
    </r>
  </si>
  <si>
    <t>ESPACIO FISICO, TÉCNICA NOCTURNA Y SECCIONES TÉCNICAS NOCTURNAS</t>
  </si>
  <si>
    <t>COMPUTADORAS EN BUEN ESTADO, TÉCNICA NOCTURNA Y SECCIONES TÉCNICAS NOCTURNAS</t>
  </si>
  <si>
    <t>SANITARIOS Y LAVAMANOS, TÉCNICA NOCTURNA Y SECCIONES TÉCNICAS NOCTURNAS</t>
  </si>
  <si>
    <t>CUADRO 12</t>
  </si>
  <si>
    <t>SECCION NOCTURNA C.T.P. SANTO CRISTO DE ESQUIPULAS</t>
  </si>
  <si>
    <t>EL CURSO LECTIVO 2024, TÉCNICA NOCTURNA</t>
  </si>
  <si>
    <t>PCD</t>
  </si>
  <si>
    <t>APLAZADOS EN EL CURSO LECTIVO 2023, Y QUE APROBARON</t>
  </si>
  <si>
    <t>Aplaz.
2023</t>
  </si>
  <si>
    <t>CENSO ESCOLAR 2024 -- INFORME INICIAL</t>
  </si>
  <si>
    <t>Nombre con el que debe renombrar este archivo Excel:</t>
  </si>
  <si>
    <t>Ubicación (Provincia/Cantón/Distrito):</t>
  </si>
  <si>
    <t>Firma Director</t>
  </si>
  <si>
    <t>Firma Supervisor</t>
  </si>
  <si>
    <t>¿Los estudiantes con Discapacidad o Condición, reciben algún Servicio de Apoyo Educativo?</t>
  </si>
  <si>
    <t>Sellos</t>
  </si>
  <si>
    <t>Nombre Director (a):</t>
  </si>
  <si>
    <t>Teléfono:</t>
  </si>
  <si>
    <t>Nombre Supervisor (a):</t>
  </si>
  <si>
    <t>Teléfono Supervisión:</t>
  </si>
  <si>
    <t>Agropecuario en Producción Agrícola ***</t>
  </si>
  <si>
    <t>Agropecuario en Producción Pecuaria ***</t>
  </si>
  <si>
    <t>Gestión de la Calidad</t>
  </si>
  <si>
    <t>Automotriz ***</t>
  </si>
  <si>
    <t>Dibujo Arquitectónico ***</t>
  </si>
  <si>
    <t>Electrónica en Mantenimiento de Equipo de Cómputo ***</t>
  </si>
  <si>
    <t>Electrotecnia ***</t>
  </si>
  <si>
    <t>Logistic Administration and Distribution ***</t>
  </si>
  <si>
    <t>Mantenimiento Industrial ***</t>
  </si>
  <si>
    <t>Productividad y Calidad ***</t>
  </si>
  <si>
    <t>Reparación de los Sistemas de Vehículos Livianos ***</t>
  </si>
  <si>
    <t>Desarrollo de aplicaciones móviles</t>
  </si>
  <si>
    <t>Gerencia y Producción en cocina</t>
  </si>
  <si>
    <t>Organización de operaciones y servicios de alimentos y bebidas</t>
  </si>
  <si>
    <t>Informática en Desarrollo de Software ***</t>
  </si>
  <si>
    <t>Ejecutivo para Centros de Servicios ***</t>
  </si>
  <si>
    <t>Diseño Web ***</t>
  </si>
  <si>
    <t>Contabilidad y Auditoría ***</t>
  </si>
  <si>
    <t>Turismo Ecológico ***</t>
  </si>
  <si>
    <t>Turismo en Alimentos y Bebidas ***</t>
  </si>
  <si>
    <t>Turismo en Hotelería y Eventos Especiales ***</t>
  </si>
  <si>
    <r>
      <t xml:space="preserve">Otro tipo  </t>
    </r>
    <r>
      <rPr>
        <b/>
        <vertAlign val="superscript"/>
        <sz val="11"/>
        <rFont val="Sagona Book"/>
        <family val="1"/>
      </rPr>
      <t>4/</t>
    </r>
  </si>
  <si>
    <r>
      <t xml:space="preserve">Motivos por los que </t>
    </r>
    <r>
      <rPr>
        <b/>
        <u val="double"/>
        <sz val="11"/>
        <color theme="0"/>
        <rFont val="Sagona Book"/>
        <family val="1"/>
      </rPr>
      <t>NO cuenta con sala para lactancia: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</si>
</sst>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\-####"/>
  </numFmts>
  <fonts count="9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 Light"/>
      <family val="2"/>
    </font>
    <font>
      <b/>
      <sz val="11"/>
      <color rgb="FFFF0000"/>
      <name val="Calibri Light"/>
      <family val="2"/>
    </font>
    <font>
      <sz val="11"/>
      <color rgb="FFFF0000"/>
      <name val="Calibri Light"/>
      <family val="2"/>
    </font>
    <font>
      <i/>
      <sz val="11"/>
      <color rgb="FF7F7F7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theme="1"/>
      <name val="Goudy"/>
      <family val="1"/>
    </font>
    <font>
      <b/>
      <sz val="11"/>
      <color rgb="FFFF0000"/>
      <name val="Goudy"/>
      <family val="1"/>
    </font>
    <font>
      <sz val="10"/>
      <color theme="1"/>
      <name val="Calibri"/>
      <family val="2"/>
      <scheme val="minor"/>
    </font>
    <font>
      <sz val="11"/>
      <color rgb="FF3366FF"/>
      <name val="Sagona Book"/>
      <family val="1"/>
    </font>
    <font>
      <sz val="11"/>
      <color rgb="FFFF0000"/>
      <name val="Sagona Book"/>
      <family val="1"/>
    </font>
    <font>
      <b/>
      <sz val="14"/>
      <color theme="1"/>
      <name val="Sagona Book"/>
      <family val="1"/>
    </font>
    <font>
      <sz val="11"/>
      <color theme="1"/>
      <name val="Sagona Book"/>
      <family val="1"/>
    </font>
    <font>
      <b/>
      <sz val="14"/>
      <name val="Sagona Book"/>
      <family val="1"/>
    </font>
    <font>
      <b/>
      <u/>
      <sz val="14"/>
      <name val="Sagona Book"/>
      <family val="1"/>
    </font>
    <font>
      <b/>
      <sz val="11"/>
      <name val="Sagona Book"/>
      <family val="1"/>
    </font>
    <font>
      <sz val="11"/>
      <name val="Sagona Book"/>
      <family val="1"/>
    </font>
    <font>
      <b/>
      <sz val="12"/>
      <name val="Sagona Book"/>
      <family val="1"/>
    </font>
    <font>
      <b/>
      <sz val="12"/>
      <color rgb="FFFF0000"/>
      <name val="Sagona Book"/>
      <family val="1"/>
    </font>
    <font>
      <sz val="12"/>
      <name val="Sagona Book"/>
      <family val="1"/>
    </font>
    <font>
      <b/>
      <i/>
      <sz val="11"/>
      <color rgb="FF3366FF"/>
      <name val="Sagona Book"/>
      <family val="1"/>
    </font>
    <font>
      <i/>
      <sz val="11"/>
      <color rgb="FF002060"/>
      <name val="Sagona Book"/>
      <family val="1"/>
    </font>
    <font>
      <b/>
      <sz val="11"/>
      <color theme="1"/>
      <name val="Sagona Book"/>
      <family val="1"/>
    </font>
    <font>
      <sz val="10"/>
      <name val="Sagona Book"/>
      <family val="1"/>
    </font>
    <font>
      <sz val="10"/>
      <color theme="1"/>
      <name val="Sagona Book"/>
      <family val="1"/>
    </font>
    <font>
      <b/>
      <i/>
      <sz val="10"/>
      <color rgb="FFFF0000"/>
      <name val="Sagona Book"/>
      <family val="1"/>
    </font>
    <font>
      <b/>
      <sz val="12"/>
      <color theme="1"/>
      <name val="Sagona Book"/>
      <family val="1"/>
    </font>
    <font>
      <b/>
      <i/>
      <sz val="10"/>
      <name val="Sagona Book"/>
      <family val="1"/>
    </font>
    <font>
      <b/>
      <i/>
      <sz val="11"/>
      <color rgb="FFFF0000"/>
      <name val="Sagona Book"/>
      <family val="1"/>
    </font>
    <font>
      <i/>
      <sz val="11"/>
      <name val="Sagona Book"/>
      <family val="1"/>
    </font>
    <font>
      <b/>
      <sz val="11"/>
      <color rgb="FFFF0000"/>
      <name val="Sagona Book"/>
      <family val="1"/>
    </font>
    <font>
      <b/>
      <sz val="10"/>
      <color theme="1"/>
      <name val="Sagona Book"/>
      <family val="1"/>
    </font>
    <font>
      <b/>
      <i/>
      <sz val="11"/>
      <color theme="1"/>
      <name val="Sagona Book"/>
      <family val="1"/>
    </font>
    <font>
      <sz val="10"/>
      <color rgb="FFFF0000"/>
      <name val="Sagona Book"/>
      <family val="1"/>
    </font>
    <font>
      <i/>
      <sz val="10"/>
      <color theme="1"/>
      <name val="Sagona Book"/>
      <family val="1"/>
    </font>
    <font>
      <i/>
      <sz val="12"/>
      <color theme="1"/>
      <name val="Sagona Book"/>
      <family val="1"/>
    </font>
    <font>
      <sz val="11"/>
      <color theme="0"/>
      <name val="Sagona Book"/>
      <family val="1"/>
    </font>
    <font>
      <sz val="12"/>
      <color theme="1"/>
      <name val="Sagona Book"/>
      <family val="1"/>
    </font>
    <font>
      <b/>
      <sz val="20"/>
      <name val="Sagona Book"/>
      <family val="1"/>
    </font>
    <font>
      <b/>
      <sz val="10"/>
      <name val="Sagona Book"/>
      <family val="1"/>
    </font>
    <font>
      <i/>
      <sz val="10"/>
      <name val="Sagona Book"/>
      <family val="1"/>
    </font>
    <font>
      <b/>
      <sz val="10"/>
      <color theme="3"/>
      <name val="Sagona Book"/>
      <family val="1"/>
    </font>
    <font>
      <b/>
      <i/>
      <sz val="12"/>
      <name val="Sagona Book"/>
      <family val="1"/>
    </font>
    <font>
      <sz val="10"/>
      <color theme="0"/>
      <name val="Sagona Book"/>
      <family val="1"/>
    </font>
    <font>
      <sz val="9"/>
      <color theme="1"/>
      <name val="Sagona Book"/>
      <family val="1"/>
    </font>
    <font>
      <b/>
      <sz val="14"/>
      <color rgb="FFFF0000"/>
      <name val="Sagona Book"/>
      <family val="1"/>
    </font>
    <font>
      <b/>
      <sz val="9"/>
      <name val="Sagona Book"/>
      <family val="1"/>
    </font>
    <font>
      <b/>
      <i/>
      <sz val="12"/>
      <color theme="1"/>
      <name val="Sagona Book"/>
      <family val="1"/>
    </font>
    <font>
      <b/>
      <i/>
      <sz val="12"/>
      <color rgb="FFFF0000"/>
      <name val="Sagona Book"/>
      <family val="1"/>
    </font>
    <font>
      <b/>
      <i/>
      <sz val="11"/>
      <name val="Sagona Book"/>
      <family val="1"/>
    </font>
    <font>
      <b/>
      <i/>
      <sz val="10"/>
      <color rgb="FF002060"/>
      <name val="Sagona Book"/>
      <family val="1"/>
    </font>
    <font>
      <i/>
      <sz val="10"/>
      <color rgb="FF002060"/>
      <name val="Sagona Book"/>
      <family val="1"/>
    </font>
    <font>
      <sz val="12"/>
      <color theme="0"/>
      <name val="Sagona Book"/>
      <family val="1"/>
    </font>
    <font>
      <b/>
      <sz val="11"/>
      <color theme="0"/>
      <name val="Sagona Book"/>
      <family val="1"/>
    </font>
    <font>
      <b/>
      <i/>
      <sz val="14"/>
      <color rgb="FFFF0000"/>
      <name val="Sagona Book"/>
      <family val="1"/>
    </font>
    <font>
      <b/>
      <u/>
      <sz val="11"/>
      <name val="Sagona Book"/>
      <family val="1"/>
    </font>
    <font>
      <b/>
      <vertAlign val="superscript"/>
      <sz val="11"/>
      <name val="Sagona Book"/>
      <family val="1"/>
    </font>
    <font>
      <b/>
      <sz val="11"/>
      <color rgb="FF7030A0"/>
      <name val="Sagona Book"/>
      <family val="1"/>
    </font>
    <font>
      <b/>
      <sz val="11"/>
      <color rgb="FF008000"/>
      <name val="Sagona Book"/>
      <family val="1"/>
    </font>
    <font>
      <b/>
      <i/>
      <sz val="12"/>
      <color rgb="FF008000"/>
      <name val="Sagona Book"/>
      <family val="1"/>
    </font>
    <font>
      <b/>
      <sz val="10"/>
      <color rgb="FFFF0000"/>
      <name val="Sagona Book"/>
      <family val="1"/>
    </font>
    <font>
      <b/>
      <i/>
      <sz val="13"/>
      <color rgb="FFFF0000"/>
      <name val="Sagona Book"/>
      <family val="1"/>
    </font>
    <font>
      <b/>
      <sz val="14"/>
      <color theme="9" tint="-0.499984740745262"/>
      <name val="Sagona Book"/>
      <family val="1"/>
    </font>
    <font>
      <b/>
      <i/>
      <sz val="12"/>
      <color rgb="FF3366FF"/>
      <name val="Sagona Book"/>
      <family val="1"/>
    </font>
    <font>
      <b/>
      <i/>
      <sz val="14"/>
      <name val="Sagona Book"/>
      <family val="1"/>
    </font>
    <font>
      <b/>
      <sz val="11"/>
      <color theme="3"/>
      <name val="Sagona Book"/>
      <family val="1"/>
    </font>
    <font>
      <b/>
      <sz val="9"/>
      <color theme="1"/>
      <name val="Sagona Book"/>
      <family val="1"/>
    </font>
    <font>
      <sz val="9"/>
      <color theme="8" tint="-0.499984740745262"/>
      <name val="Sagona Book"/>
      <family val="1"/>
    </font>
    <font>
      <sz val="12"/>
      <color rgb="FFFF0000"/>
      <name val="Sagona Book"/>
      <family val="1"/>
    </font>
    <font>
      <i/>
      <sz val="24"/>
      <name val="Sagona Book"/>
      <family val="1"/>
    </font>
    <font>
      <b/>
      <i/>
      <sz val="24"/>
      <color theme="1"/>
      <name val="Sagona Book"/>
      <family val="1"/>
    </font>
    <font>
      <b/>
      <sz val="11"/>
      <color rgb="FF0060A8"/>
      <name val="Sagona Book"/>
      <family val="1"/>
    </font>
    <font>
      <sz val="11"/>
      <color rgb="FF0060A8"/>
      <name val="Sagona Book"/>
      <family val="1"/>
    </font>
    <font>
      <b/>
      <sz val="24"/>
      <color theme="1"/>
      <name val="Sagona Book"/>
      <family val="1"/>
    </font>
    <font>
      <sz val="14"/>
      <color rgb="FF0060A8"/>
      <name val="Sagona Book"/>
      <family val="1"/>
    </font>
    <font>
      <b/>
      <sz val="20"/>
      <color theme="1"/>
      <name val="Sagona Book"/>
      <family val="1"/>
    </font>
    <font>
      <i/>
      <sz val="11"/>
      <color theme="0"/>
      <name val="Sagona Book"/>
      <family val="1"/>
    </font>
    <font>
      <b/>
      <sz val="12"/>
      <color theme="0"/>
      <name val="Sagona Book"/>
      <family val="1"/>
    </font>
    <font>
      <b/>
      <u val="double"/>
      <sz val="11"/>
      <color theme="0"/>
      <name val="Sagona Book"/>
      <family val="1"/>
    </font>
    <font>
      <i/>
      <sz val="11"/>
      <color rgb="FFC00000"/>
      <name val="Sagona Book"/>
      <family val="1"/>
    </font>
  </fonts>
  <fills count="4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24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dashDotDot">
        <color auto="1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ashDotDot">
        <color auto="1"/>
      </bottom>
      <diagonal/>
    </border>
    <border>
      <left style="thick">
        <color auto="1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slantDashDot">
        <color indexed="64"/>
      </bottom>
      <diagonal/>
    </border>
    <border>
      <left style="thick">
        <color indexed="64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thick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/>
      <bottom style="dashDot">
        <color indexed="64"/>
      </bottom>
      <diagonal/>
    </border>
    <border>
      <left style="thick">
        <color indexed="64"/>
      </left>
      <right/>
      <top/>
      <bottom style="dashDot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auto="1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indexed="64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ck">
        <color indexed="64"/>
      </left>
      <right/>
      <top/>
      <bottom/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dashed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ck">
        <color auto="1"/>
      </bottom>
      <diagonal/>
    </border>
    <border>
      <left style="thick">
        <color indexed="64"/>
      </left>
      <right/>
      <top style="hair">
        <color indexed="64"/>
      </top>
      <bottom style="thick">
        <color auto="1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auto="1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ck">
        <color auto="1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 style="medium">
        <color auto="1"/>
      </left>
      <right/>
      <top style="dotted">
        <color indexed="64"/>
      </top>
      <bottom style="thick">
        <color auto="1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indexed="64"/>
      </left>
      <right/>
      <top style="slantDashDot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ashDot">
        <color indexed="64"/>
      </bottom>
      <diagonal/>
    </border>
    <border>
      <left style="dotted">
        <color indexed="64"/>
      </left>
      <right style="dotted">
        <color indexed="64"/>
      </right>
      <top style="dashDot">
        <color indexed="64"/>
      </top>
      <bottom style="dashDot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slantDashDot">
        <color indexed="64"/>
      </top>
      <bottom/>
      <diagonal/>
    </border>
    <border>
      <left style="thick">
        <color indexed="64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slantDashDot">
        <color auto="1"/>
      </top>
      <bottom/>
      <diagonal/>
    </border>
    <border>
      <left style="dotted">
        <color indexed="64"/>
      </left>
      <right/>
      <top style="thick">
        <color indexed="64"/>
      </top>
      <bottom/>
      <diagonal/>
    </border>
    <border>
      <left style="dotted">
        <color indexed="64"/>
      </left>
      <right/>
      <top/>
      <bottom style="thick">
        <color indexed="64"/>
      </bottom>
      <diagonal/>
    </border>
    <border>
      <left style="dotted">
        <color auto="1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ck">
        <color indexed="64"/>
      </bottom>
      <diagonal/>
    </border>
    <border>
      <left style="dotted">
        <color indexed="64"/>
      </left>
      <right style="medium">
        <color auto="1"/>
      </right>
      <top style="thick">
        <color auto="1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thick">
        <color auto="1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indexed="64"/>
      </right>
      <top style="hair">
        <color auto="1"/>
      </top>
      <bottom style="dotted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auto="1"/>
      </top>
      <bottom style="hair">
        <color auto="1"/>
      </bottom>
      <diagonal/>
    </border>
    <border>
      <left/>
      <right style="thick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dotted">
        <color indexed="64"/>
      </bottom>
      <diagonal/>
    </border>
    <border>
      <left/>
      <right style="medium">
        <color auto="1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medium">
        <color auto="1"/>
      </right>
      <top style="hair">
        <color indexed="64"/>
      </top>
      <bottom style="thick">
        <color indexed="64"/>
      </bottom>
      <diagonal/>
    </border>
    <border>
      <left style="slantDashDot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slantDashDot">
        <color indexed="64"/>
      </right>
      <top style="thick">
        <color indexed="64"/>
      </top>
      <bottom style="thin">
        <color indexed="64"/>
      </bottom>
      <diagonal/>
    </border>
    <border>
      <left style="slantDashDot">
        <color indexed="64"/>
      </left>
      <right/>
      <top/>
      <bottom style="thick">
        <color indexed="64"/>
      </bottom>
      <diagonal/>
    </border>
    <border>
      <left/>
      <right style="slantDashDot">
        <color auto="1"/>
      </right>
      <top/>
      <bottom style="thick">
        <color indexed="64"/>
      </bottom>
      <diagonal/>
    </border>
    <border>
      <left style="slantDashDot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slantDashDot">
        <color indexed="64"/>
      </right>
      <top style="thick">
        <color indexed="64"/>
      </top>
      <bottom style="medium">
        <color indexed="64"/>
      </bottom>
      <diagonal/>
    </border>
    <border>
      <left style="slantDashDot">
        <color indexed="64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slantDashDot">
        <color indexed="64"/>
      </right>
      <top style="dotted">
        <color auto="1"/>
      </top>
      <bottom style="dotted">
        <color auto="1"/>
      </bottom>
      <diagonal/>
    </border>
    <border>
      <left style="slantDashDot">
        <color indexed="64"/>
      </left>
      <right/>
      <top/>
      <bottom style="dashDot">
        <color indexed="64"/>
      </bottom>
      <diagonal/>
    </border>
    <border>
      <left/>
      <right style="slantDashDot">
        <color indexed="64"/>
      </right>
      <top/>
      <bottom style="dashDot">
        <color indexed="64"/>
      </bottom>
      <diagonal/>
    </border>
    <border>
      <left style="slant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slantDashDot">
        <color indexed="64"/>
      </right>
      <top style="dashDot">
        <color indexed="64"/>
      </top>
      <bottom style="dashDot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 style="dotted">
        <color indexed="64"/>
      </right>
      <top/>
      <bottom style="thick">
        <color indexed="64"/>
      </bottom>
      <diagonal/>
    </border>
    <border>
      <left style="medium">
        <color indexed="64"/>
      </left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indexed="64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thick">
        <color indexed="64"/>
      </bottom>
      <diagonal/>
    </border>
    <border>
      <left style="hair">
        <color auto="1"/>
      </left>
      <right style="hair">
        <color auto="1"/>
      </right>
      <top/>
      <bottom style="thick">
        <color indexed="64"/>
      </bottom>
      <diagonal/>
    </border>
    <border>
      <left style="slantDashDot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slantDashDot">
        <color indexed="64"/>
      </left>
      <right/>
      <top style="dotted">
        <color indexed="64"/>
      </top>
      <bottom style="hair">
        <color indexed="64"/>
      </bottom>
      <diagonal/>
    </border>
    <border>
      <left style="slantDashDot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slantDashDot">
        <color auto="1"/>
      </top>
      <bottom/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 style="medium">
        <color indexed="64"/>
      </left>
      <right/>
      <top style="slantDashDot">
        <color auto="1"/>
      </top>
      <bottom/>
      <diagonal/>
    </border>
    <border>
      <left style="slantDashDot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slantDashDot">
        <color indexed="64"/>
      </top>
      <bottom/>
      <diagonal/>
    </border>
    <border>
      <left/>
      <right style="thick">
        <color indexed="64"/>
      </right>
      <top style="dashed">
        <color indexed="64"/>
      </top>
      <bottom/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slantDashDot">
        <color indexed="64"/>
      </left>
      <right/>
      <top style="dotted">
        <color indexed="64"/>
      </top>
      <bottom style="slantDashDot">
        <color indexed="64"/>
      </bottom>
      <diagonal/>
    </border>
    <border>
      <left style="dotted">
        <color auto="1"/>
      </left>
      <right style="dotted">
        <color auto="1"/>
      </right>
      <top style="slantDashDot">
        <color auto="1"/>
      </top>
      <bottom style="dotted">
        <color auto="1"/>
      </bottom>
      <diagonal/>
    </border>
    <border>
      <left style="dotted">
        <color auto="1"/>
      </left>
      <right/>
      <top style="slantDashDot">
        <color auto="1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 style="medium">
        <color indexed="64"/>
      </top>
      <bottom style="hair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medium">
        <color auto="1"/>
      </top>
      <bottom style="dashDot">
        <color auto="1"/>
      </bottom>
      <diagonal/>
    </border>
    <border>
      <left style="thick">
        <color indexed="64"/>
      </left>
      <right/>
      <top style="dashDotDot">
        <color auto="1"/>
      </top>
      <bottom/>
      <diagonal/>
    </border>
    <border>
      <left style="dotted">
        <color auto="1"/>
      </left>
      <right/>
      <top style="dashDotDot">
        <color auto="1"/>
      </top>
      <bottom/>
      <diagonal/>
    </border>
    <border>
      <left/>
      <right/>
      <top style="dashDotDot">
        <color indexed="64"/>
      </top>
      <bottom style="thick">
        <color indexed="64"/>
      </bottom>
      <diagonal/>
    </border>
    <border>
      <left style="thick">
        <color indexed="64"/>
      </left>
      <right/>
      <top style="dashDotDot">
        <color indexed="64"/>
      </top>
      <bottom style="thick">
        <color indexed="64"/>
      </bottom>
      <diagonal/>
    </border>
    <border>
      <left style="dotted">
        <color auto="1"/>
      </left>
      <right/>
      <top style="dashDotDot">
        <color indexed="64"/>
      </top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/>
      <right style="medium">
        <color auto="1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dotted">
        <color indexed="64"/>
      </bottom>
      <diagonal/>
    </border>
    <border>
      <left/>
      <right style="thick">
        <color indexed="64"/>
      </right>
      <top style="medium">
        <color auto="1"/>
      </top>
      <bottom/>
      <diagonal/>
    </border>
    <border>
      <left/>
      <right style="thick">
        <color indexed="64"/>
      </right>
      <top style="dotted">
        <color indexed="64"/>
      </top>
      <bottom style="hair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04" applyNumberFormat="0" applyFill="0" applyAlignment="0" applyProtection="0"/>
    <xf numFmtId="0" fontId="11" fillId="0" borderId="105" applyNumberFormat="0" applyFill="0" applyAlignment="0" applyProtection="0"/>
    <xf numFmtId="0" fontId="12" fillId="0" borderId="106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7" applyNumberFormat="0" applyAlignment="0" applyProtection="0"/>
    <xf numFmtId="0" fontId="17" fillId="8" borderId="108" applyNumberFormat="0" applyAlignment="0" applyProtection="0"/>
    <xf numFmtId="0" fontId="18" fillId="8" borderId="107" applyNumberFormat="0" applyAlignment="0" applyProtection="0"/>
    <xf numFmtId="0" fontId="19" fillId="0" borderId="109" applyNumberFormat="0" applyFill="0" applyAlignment="0" applyProtection="0"/>
    <xf numFmtId="0" fontId="20" fillId="9" borderId="110" applyNumberFormat="0" applyAlignment="0" applyProtection="0"/>
    <xf numFmtId="0" fontId="8" fillId="10" borderId="111" applyNumberFormat="0" applyFont="0" applyAlignment="0" applyProtection="0"/>
    <xf numFmtId="0" fontId="21" fillId="0" borderId="112" applyNumberFormat="0" applyFill="0" applyAlignment="0" applyProtection="0"/>
    <xf numFmtId="0" fontId="22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22" fillId="34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670">
    <xf numFmtId="0" fontId="0" fillId="0" borderId="0" xfId="0"/>
    <xf numFmtId="0" fontId="3" fillId="0" borderId="0" xfId="0" applyFont="1"/>
    <xf numFmtId="1" fontId="4" fillId="0" borderId="0" xfId="0" applyNumberFormat="1" applyFont="1" applyAlignment="1">
      <alignment horizontal="center"/>
    </xf>
    <xf numFmtId="1" fontId="5" fillId="3" borderId="0" xfId="0" applyNumberFormat="1" applyFont="1" applyFill="1"/>
    <xf numFmtId="0" fontId="5" fillId="0" borderId="0" xfId="0" applyFont="1"/>
    <xf numFmtId="1" fontId="3" fillId="0" borderId="0" xfId="0" applyNumberFormat="1" applyFont="1"/>
    <xf numFmtId="0" fontId="7" fillId="0" borderId="0" xfId="0" applyFont="1"/>
    <xf numFmtId="1" fontId="0" fillId="0" borderId="0" xfId="0" applyNumberFormat="1"/>
    <xf numFmtId="0" fontId="24" fillId="0" borderId="0" xfId="0" applyFont="1"/>
    <xf numFmtId="0" fontId="25" fillId="0" borderId="0" xfId="0" applyFont="1" applyAlignment="1">
      <alignment horizontal="center"/>
    </xf>
    <xf numFmtId="0" fontId="25" fillId="36" borderId="0" xfId="0" applyFont="1" applyFill="1" applyAlignment="1">
      <alignment horizontal="center"/>
    </xf>
    <xf numFmtId="1" fontId="25" fillId="0" borderId="0" xfId="0" applyNumberFormat="1" applyFont="1"/>
    <xf numFmtId="1" fontId="25" fillId="35" borderId="0" xfId="0" applyNumberFormat="1" applyFont="1" applyFill="1"/>
    <xf numFmtId="1" fontId="25" fillId="36" borderId="0" xfId="0" applyNumberFormat="1" applyFont="1" applyFill="1"/>
    <xf numFmtId="0" fontId="25" fillId="0" borderId="0" xfId="0" applyFont="1"/>
    <xf numFmtId="1" fontId="24" fillId="0" borderId="0" xfId="0" applyNumberFormat="1" applyFont="1"/>
    <xf numFmtId="1" fontId="26" fillId="0" borderId="0" xfId="0" applyNumberFormat="1" applyFont="1"/>
    <xf numFmtId="0" fontId="27" fillId="0" borderId="0" xfId="0" applyFont="1" applyAlignment="1" applyProtection="1">
      <alignment vertical="center"/>
      <protection hidden="1"/>
    </xf>
    <xf numFmtId="0" fontId="28" fillId="0" borderId="0" xfId="0" applyFont="1" applyAlignment="1" applyProtection="1">
      <alignment horizontal="left" vertical="center"/>
      <protection hidden="1"/>
    </xf>
    <xf numFmtId="0" fontId="29" fillId="0" borderId="0" xfId="0" applyFont="1" applyAlignment="1" applyProtection="1">
      <alignment horizontal="left" vertical="center"/>
      <protection hidden="1"/>
    </xf>
    <xf numFmtId="0" fontId="30" fillId="0" borderId="0" xfId="0" applyFont="1" applyAlignment="1" applyProtection="1">
      <alignment horizontal="left" vertical="center"/>
      <protection hidden="1"/>
    </xf>
    <xf numFmtId="0" fontId="30" fillId="0" borderId="0" xfId="0" applyFont="1" applyAlignment="1" applyProtection="1">
      <alignment vertical="center"/>
      <protection hidden="1"/>
    </xf>
    <xf numFmtId="0" fontId="33" fillId="0" borderId="0" xfId="0" applyFont="1" applyAlignment="1" applyProtection="1">
      <alignment horizontal="right" vertical="center"/>
      <protection hidden="1"/>
    </xf>
    <xf numFmtId="0" fontId="31" fillId="0" borderId="0" xfId="0" applyFont="1" applyAlignment="1" applyProtection="1">
      <alignment horizontal="left" vertical="center"/>
      <protection hidden="1"/>
    </xf>
    <xf numFmtId="0" fontId="34" fillId="0" borderId="0" xfId="0" applyFont="1" applyAlignment="1" applyProtection="1">
      <alignment vertical="center" wrapText="1"/>
      <protection hidden="1"/>
    </xf>
    <xf numFmtId="0" fontId="35" fillId="0" borderId="0" xfId="0" applyFont="1" applyAlignment="1" applyProtection="1">
      <alignment horizontal="right" vertical="center"/>
      <protection hidden="1"/>
    </xf>
    <xf numFmtId="0" fontId="30" fillId="2" borderId="60" xfId="0" applyFont="1" applyFill="1" applyBorder="1" applyAlignment="1" applyProtection="1">
      <alignment horizontal="center" vertical="center"/>
      <protection locked="0"/>
    </xf>
    <xf numFmtId="0" fontId="36" fillId="0" borderId="0" xfId="0" applyFont="1" applyAlignment="1" applyProtection="1">
      <alignment horizontal="left" vertical="center" indent="1"/>
      <protection hidden="1"/>
    </xf>
    <xf numFmtId="0" fontId="28" fillId="0" borderId="0" xfId="0" applyFont="1"/>
    <xf numFmtId="0" fontId="28" fillId="0" borderId="0" xfId="0" applyFont="1" applyAlignment="1" applyProtection="1">
      <alignment vertical="center"/>
      <protection hidden="1"/>
    </xf>
    <xf numFmtId="0" fontId="37" fillId="0" borderId="0" xfId="0" applyFont="1" applyAlignment="1" applyProtection="1">
      <alignment horizontal="left" vertical="top" wrapText="1"/>
      <protection hidden="1"/>
    </xf>
    <xf numFmtId="0" fontId="34" fillId="0" borderId="0" xfId="0" applyFont="1" applyAlignment="1" applyProtection="1">
      <alignment vertical="top" wrapText="1"/>
      <protection hidden="1"/>
    </xf>
    <xf numFmtId="0" fontId="34" fillId="0" borderId="0" xfId="0" applyFont="1" applyAlignment="1" applyProtection="1">
      <alignment horizontal="left" vertical="center"/>
      <protection hidden="1"/>
    </xf>
    <xf numFmtId="0" fontId="35" fillId="0" borderId="0" xfId="0" applyFont="1" applyAlignment="1" applyProtection="1">
      <alignment horizontal="left" vertical="center"/>
      <protection hidden="1"/>
    </xf>
    <xf numFmtId="0" fontId="30" fillId="0" borderId="0" xfId="0" applyFont="1" applyAlignment="1" applyProtection="1">
      <alignment horizontal="left" vertical="center" indent="3"/>
      <protection hidden="1"/>
    </xf>
    <xf numFmtId="0" fontId="34" fillId="0" borderId="0" xfId="0" applyFont="1" applyAlignment="1" applyProtection="1">
      <alignment horizontal="left" vertical="center" indent="3"/>
      <protection hidden="1"/>
    </xf>
    <xf numFmtId="0" fontId="30" fillId="0" borderId="0" xfId="0" applyFont="1" applyAlignment="1">
      <alignment horizontal="left"/>
    </xf>
    <xf numFmtId="0" fontId="30" fillId="0" borderId="0" xfId="0" applyFont="1"/>
    <xf numFmtId="0" fontId="38" fillId="0" borderId="0" xfId="0" applyFont="1" applyAlignment="1">
      <alignment vertical="center" wrapText="1"/>
    </xf>
    <xf numFmtId="0" fontId="39" fillId="0" borderId="0" xfId="0" applyFont="1" applyAlignment="1">
      <alignment horizontal="left" wrapText="1"/>
    </xf>
    <xf numFmtId="0" fontId="43" fillId="0" borderId="0" xfId="0" applyFont="1" applyAlignment="1" applyProtection="1">
      <alignment horizontal="left" vertical="center"/>
      <protection hidden="1"/>
    </xf>
    <xf numFmtId="0" fontId="34" fillId="0" borderId="0" xfId="0" applyFont="1" applyAlignment="1" applyProtection="1">
      <alignment vertical="center"/>
      <protection hidden="1"/>
    </xf>
    <xf numFmtId="0" fontId="38" fillId="0" borderId="0" xfId="0" applyFont="1" applyAlignment="1" applyProtection="1">
      <alignment horizontal="left" vertical="center"/>
      <protection hidden="1"/>
    </xf>
    <xf numFmtId="0" fontId="42" fillId="0" borderId="0" xfId="0" applyFont="1" applyAlignment="1" applyProtection="1">
      <alignment vertical="center"/>
      <protection hidden="1"/>
    </xf>
    <xf numFmtId="0" fontId="30" fillId="2" borderId="57" xfId="0" applyFont="1" applyFill="1" applyBorder="1" applyAlignment="1" applyProtection="1">
      <alignment horizontal="left" vertical="top" shrinkToFit="1"/>
      <protection locked="0"/>
    </xf>
    <xf numFmtId="0" fontId="30" fillId="0" borderId="0" xfId="0" applyFont="1" applyAlignment="1" applyProtection="1">
      <alignment horizontal="left" vertical="top" shrinkToFit="1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44" fillId="0" borderId="0" xfId="0" applyFont="1" applyAlignment="1" applyProtection="1">
      <alignment horizontal="left" vertical="center"/>
      <protection hidden="1"/>
    </xf>
    <xf numFmtId="0" fontId="45" fillId="0" borderId="0" xfId="0" applyFont="1" applyAlignment="1">
      <alignment vertical="center"/>
    </xf>
    <xf numFmtId="0" fontId="35" fillId="0" borderId="0" xfId="0" applyFont="1" applyAlignment="1" applyProtection="1">
      <alignment vertical="center"/>
      <protection hidden="1"/>
    </xf>
    <xf numFmtId="0" fontId="33" fillId="0" borderId="0" xfId="0" applyFont="1" applyAlignment="1" applyProtection="1">
      <alignment horizontal="left" vertical="center" indent="8"/>
      <protection hidden="1"/>
    </xf>
    <xf numFmtId="0" fontId="31" fillId="0" borderId="0" xfId="0" applyFont="1" applyAlignment="1" applyProtection="1">
      <alignment horizontal="left" vertical="center" indent="8"/>
      <protection hidden="1"/>
    </xf>
    <xf numFmtId="0" fontId="35" fillId="0" borderId="4" xfId="0" applyFont="1" applyBorder="1" applyAlignment="1" applyProtection="1">
      <alignment vertical="center"/>
      <protection hidden="1"/>
    </xf>
    <xf numFmtId="0" fontId="35" fillId="0" borderId="4" xfId="0" applyFont="1" applyBorder="1" applyAlignment="1" applyProtection="1">
      <alignment horizontal="center" vertical="center" wrapText="1"/>
      <protection hidden="1"/>
    </xf>
    <xf numFmtId="0" fontId="33" fillId="0" borderId="83" xfId="0" applyFont="1" applyBorder="1" applyAlignment="1" applyProtection="1">
      <alignment horizontal="center" vertical="center" wrapText="1"/>
      <protection hidden="1"/>
    </xf>
    <xf numFmtId="0" fontId="40" fillId="0" borderId="115" xfId="0" applyFont="1" applyBorder="1" applyAlignment="1" applyProtection="1">
      <alignment horizontal="center" vertical="center" wrapText="1"/>
      <protection hidden="1"/>
    </xf>
    <xf numFmtId="0" fontId="33" fillId="0" borderId="89" xfId="0" applyFont="1" applyBorder="1" applyAlignment="1" applyProtection="1">
      <alignment vertical="center"/>
      <protection hidden="1"/>
    </xf>
    <xf numFmtId="3" fontId="41" fillId="0" borderId="168" xfId="0" applyNumberFormat="1" applyFont="1" applyBorder="1" applyAlignment="1" applyProtection="1">
      <alignment horizontal="center" vertical="center"/>
      <protection hidden="1"/>
    </xf>
    <xf numFmtId="3" fontId="41" fillId="0" borderId="89" xfId="0" applyNumberFormat="1" applyFont="1" applyBorder="1" applyAlignment="1" applyProtection="1">
      <alignment horizontal="center" vertical="center"/>
      <protection hidden="1"/>
    </xf>
    <xf numFmtId="0" fontId="34" fillId="0" borderId="44" xfId="0" applyFont="1" applyBorder="1" applyAlignment="1" applyProtection="1">
      <alignment horizontal="left" vertical="center" indent="3"/>
      <protection hidden="1"/>
    </xf>
    <xf numFmtId="0" fontId="34" fillId="0" borderId="48" xfId="0" applyFont="1" applyBorder="1" applyAlignment="1" applyProtection="1">
      <alignment horizontal="left" vertical="center" indent="3"/>
      <protection hidden="1"/>
    </xf>
    <xf numFmtId="3" fontId="41" fillId="2" borderId="47" xfId="0" applyNumberFormat="1" applyFont="1" applyFill="1" applyBorder="1" applyAlignment="1" applyProtection="1">
      <alignment horizontal="center" vertical="center" shrinkToFit="1"/>
      <protection locked="0"/>
    </xf>
    <xf numFmtId="3" fontId="41" fillId="2" borderId="98" xfId="0" applyNumberFormat="1" applyFont="1" applyFill="1" applyBorder="1" applyAlignment="1" applyProtection="1">
      <alignment horizontal="center" vertical="center" shrinkToFit="1"/>
      <protection locked="0"/>
    </xf>
    <xf numFmtId="0" fontId="46" fillId="0" borderId="0" xfId="0" applyFont="1" applyAlignment="1" applyProtection="1">
      <alignment horizontal="left" vertical="center"/>
      <protection hidden="1"/>
    </xf>
    <xf numFmtId="3" fontId="41" fillId="0" borderId="42" xfId="0" applyNumberFormat="1" applyFont="1" applyBorder="1" applyAlignment="1" applyProtection="1">
      <alignment horizontal="center" vertical="center" shrinkToFit="1"/>
      <protection hidden="1"/>
    </xf>
    <xf numFmtId="3" fontId="41" fillId="0" borderId="37" xfId="0" applyNumberFormat="1" applyFont="1" applyBorder="1" applyAlignment="1" applyProtection="1">
      <alignment horizontal="center" vertical="center" shrinkToFit="1"/>
      <protection hidden="1"/>
    </xf>
    <xf numFmtId="0" fontId="47" fillId="2" borderId="58" xfId="0" applyFont="1" applyFill="1" applyBorder="1" applyAlignment="1" applyProtection="1">
      <alignment horizontal="left" vertical="center" wrapText="1" indent="3"/>
      <protection locked="0"/>
    </xf>
    <xf numFmtId="3" fontId="41" fillId="2" borderId="68" xfId="0" applyNumberFormat="1" applyFont="1" applyFill="1" applyBorder="1" applyAlignment="1" applyProtection="1">
      <alignment horizontal="center" vertical="center" shrinkToFit="1"/>
      <protection locked="0"/>
    </xf>
    <xf numFmtId="3" fontId="41" fillId="2" borderId="57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58" xfId="0" applyFont="1" applyBorder="1" applyAlignment="1" applyProtection="1">
      <alignment horizontal="left" vertical="center"/>
      <protection hidden="1"/>
    </xf>
    <xf numFmtId="0" fontId="41" fillId="2" borderId="57" xfId="0" applyFont="1" applyFill="1" applyBorder="1" applyAlignment="1" applyProtection="1">
      <alignment horizontal="center" vertical="center" shrinkToFit="1"/>
      <protection locked="0"/>
    </xf>
    <xf numFmtId="0" fontId="40" fillId="0" borderId="58" xfId="0" applyFont="1" applyBorder="1" applyAlignment="1" applyProtection="1">
      <alignment horizontal="left" vertical="center"/>
      <protection hidden="1"/>
    </xf>
    <xf numFmtId="0" fontId="48" fillId="0" borderId="116" xfId="0" applyFont="1" applyBorder="1" applyAlignment="1" applyProtection="1">
      <alignment horizontal="center" vertical="center"/>
      <protection hidden="1"/>
    </xf>
    <xf numFmtId="0" fontId="40" fillId="0" borderId="35" xfId="0" applyFont="1" applyBorder="1" applyAlignment="1" applyProtection="1">
      <alignment horizontal="left" vertical="center"/>
      <protection hidden="1"/>
    </xf>
    <xf numFmtId="0" fontId="48" fillId="0" borderId="3" xfId="0" applyFont="1" applyBorder="1" applyAlignment="1" applyProtection="1">
      <alignment horizontal="center" vertical="center"/>
      <protection hidden="1"/>
    </xf>
    <xf numFmtId="3" fontId="41" fillId="2" borderId="197" xfId="0" applyNumberFormat="1" applyFont="1" applyFill="1" applyBorder="1" applyAlignment="1" applyProtection="1">
      <alignment horizontal="center" vertical="center" shrinkToFit="1"/>
      <protection locked="0"/>
    </xf>
    <xf numFmtId="0" fontId="41" fillId="2" borderId="198" xfId="0" applyFont="1" applyFill="1" applyBorder="1" applyAlignment="1" applyProtection="1">
      <alignment horizontal="center" vertical="center" shrinkToFit="1"/>
      <protection locked="0"/>
    </xf>
    <xf numFmtId="0" fontId="33" fillId="0" borderId="199" xfId="0" applyFont="1" applyBorder="1" applyAlignment="1" applyProtection="1">
      <alignment horizontal="left" vertical="center"/>
      <protection hidden="1"/>
    </xf>
    <xf numFmtId="3" fontId="41" fillId="2" borderId="200" xfId="0" applyNumberFormat="1" applyFont="1" applyFill="1" applyBorder="1" applyAlignment="1" applyProtection="1">
      <alignment horizontal="center" vertical="center" shrinkToFit="1"/>
      <protection locked="0"/>
    </xf>
    <xf numFmtId="0" fontId="41" fillId="2" borderId="201" xfId="0" applyFont="1" applyFill="1" applyBorder="1" applyAlignment="1" applyProtection="1">
      <alignment horizontal="center" vertical="center" shrinkToFit="1"/>
      <protection locked="0"/>
    </xf>
    <xf numFmtId="0" fontId="48" fillId="0" borderId="0" xfId="0" applyFont="1" applyAlignment="1" applyProtection="1">
      <alignment horizontal="left" vertical="center"/>
      <protection hidden="1"/>
    </xf>
    <xf numFmtId="0" fontId="33" fillId="0" borderId="0" xfId="0" applyFont="1" applyAlignment="1" applyProtection="1">
      <alignment horizontal="left" vertical="center"/>
      <protection hidden="1"/>
    </xf>
    <xf numFmtId="3" fontId="41" fillId="0" borderId="0" xfId="0" applyNumberFormat="1" applyFont="1" applyAlignment="1" applyProtection="1">
      <alignment horizontal="center" vertical="center" shrinkToFit="1"/>
      <protection hidden="1"/>
    </xf>
    <xf numFmtId="0" fontId="41" fillId="0" borderId="0" xfId="0" applyFont="1" applyAlignment="1" applyProtection="1">
      <alignment horizontal="center" vertical="center" shrinkToFit="1"/>
      <protection hidden="1"/>
    </xf>
    <xf numFmtId="0" fontId="44" fillId="0" borderId="0" xfId="0" applyFont="1" applyAlignment="1" applyProtection="1">
      <alignment vertical="center"/>
      <protection hidden="1"/>
    </xf>
    <xf numFmtId="0" fontId="29" fillId="0" borderId="26" xfId="0" applyFont="1" applyBorder="1" applyAlignment="1" applyProtection="1">
      <alignment horizontal="left" vertical="center"/>
      <protection hidden="1"/>
    </xf>
    <xf numFmtId="0" fontId="31" fillId="0" borderId="0" xfId="0" applyFont="1" applyAlignment="1" applyProtection="1">
      <alignment vertical="center"/>
      <protection hidden="1"/>
    </xf>
    <xf numFmtId="0" fontId="35" fillId="0" borderId="6" xfId="0" applyFont="1" applyBorder="1" applyAlignment="1" applyProtection="1">
      <alignment horizontal="center" vertical="center" wrapText="1"/>
      <protection hidden="1"/>
    </xf>
    <xf numFmtId="0" fontId="49" fillId="0" borderId="164" xfId="0" applyFont="1" applyBorder="1" applyAlignment="1" applyProtection="1">
      <alignment horizontal="center" vertical="center" wrapText="1"/>
      <protection hidden="1"/>
    </xf>
    <xf numFmtId="0" fontId="49" fillId="0" borderId="99" xfId="0" applyFont="1" applyBorder="1" applyAlignment="1" applyProtection="1">
      <alignment horizontal="center" vertical="center" wrapText="1"/>
      <protection hidden="1"/>
    </xf>
    <xf numFmtId="0" fontId="49" fillId="0" borderId="165" xfId="0" applyFont="1" applyBorder="1" applyAlignment="1" applyProtection="1">
      <alignment horizontal="center" vertical="center" wrapText="1"/>
      <protection hidden="1"/>
    </xf>
    <xf numFmtId="0" fontId="49" fillId="0" borderId="100" xfId="0" applyFont="1" applyBorder="1" applyAlignment="1" applyProtection="1">
      <alignment horizontal="center" vertical="center" wrapText="1"/>
      <protection hidden="1"/>
    </xf>
    <xf numFmtId="0" fontId="50" fillId="0" borderId="6" xfId="0" applyFont="1" applyBorder="1" applyAlignment="1" applyProtection="1">
      <alignment vertical="center"/>
      <protection hidden="1"/>
    </xf>
    <xf numFmtId="0" fontId="42" fillId="0" borderId="9" xfId="0" applyFont="1" applyBorder="1" applyAlignment="1" applyProtection="1">
      <alignment horizontal="center" vertical="center" shrinkToFit="1"/>
      <protection hidden="1"/>
    </xf>
    <xf numFmtId="0" fontId="42" fillId="0" borderId="102" xfId="0" applyFont="1" applyBorder="1" applyAlignment="1" applyProtection="1">
      <alignment horizontal="center" vertical="center" shrinkToFit="1"/>
      <protection hidden="1"/>
    </xf>
    <xf numFmtId="0" fontId="42" fillId="0" borderId="32" xfId="0" applyFont="1" applyBorder="1" applyAlignment="1" applyProtection="1">
      <alignment horizontal="center" vertical="center" shrinkToFit="1"/>
      <protection hidden="1"/>
    </xf>
    <xf numFmtId="0" fontId="42" fillId="0" borderId="96" xfId="0" applyFont="1" applyBorder="1" applyAlignment="1" applyProtection="1">
      <alignment horizontal="center" vertical="center" shrinkToFit="1"/>
      <protection hidden="1"/>
    </xf>
    <xf numFmtId="0" fontId="30" fillId="0" borderId="58" xfId="0" applyFont="1" applyBorder="1" applyAlignment="1" applyProtection="1">
      <alignment horizontal="left" vertical="center" indent="3"/>
      <protection hidden="1"/>
    </xf>
    <xf numFmtId="0" fontId="42" fillId="2" borderId="68" xfId="0" applyFont="1" applyFill="1" applyBorder="1" applyAlignment="1" applyProtection="1">
      <alignment horizontal="center" vertical="center" shrinkToFit="1"/>
      <protection locked="0"/>
    </xf>
    <xf numFmtId="0" fontId="42" fillId="2" borderId="103" xfId="0" applyFont="1" applyFill="1" applyBorder="1" applyAlignment="1" applyProtection="1">
      <alignment horizontal="center" vertical="center" shrinkToFit="1"/>
      <protection locked="0"/>
    </xf>
    <xf numFmtId="0" fontId="42" fillId="2" borderId="62" xfId="0" applyFont="1" applyFill="1" applyBorder="1" applyAlignment="1" applyProtection="1">
      <alignment horizontal="center" vertical="center" shrinkToFit="1"/>
      <protection locked="0"/>
    </xf>
    <xf numFmtId="0" fontId="42" fillId="2" borderId="57" xfId="0" applyFont="1" applyFill="1" applyBorder="1" applyAlignment="1" applyProtection="1">
      <alignment horizontal="center" vertical="center" shrinkToFit="1"/>
      <protection locked="0"/>
    </xf>
    <xf numFmtId="0" fontId="30" fillId="0" borderId="69" xfId="0" applyFont="1" applyBorder="1" applyAlignment="1" applyProtection="1">
      <alignment horizontal="left" vertical="center" indent="3"/>
      <protection hidden="1"/>
    </xf>
    <xf numFmtId="0" fontId="42" fillId="2" borderId="12" xfId="0" applyFont="1" applyFill="1" applyBorder="1" applyAlignment="1" applyProtection="1">
      <alignment horizontal="center" vertical="center" shrinkToFit="1"/>
      <protection locked="0"/>
    </xf>
    <xf numFmtId="0" fontId="42" fillId="2" borderId="101" xfId="0" applyFont="1" applyFill="1" applyBorder="1" applyAlignment="1" applyProtection="1">
      <alignment horizontal="center" vertical="center" shrinkToFit="1"/>
      <protection locked="0"/>
    </xf>
    <xf numFmtId="0" fontId="42" fillId="2" borderId="31" xfId="0" applyFont="1" applyFill="1" applyBorder="1" applyAlignment="1" applyProtection="1">
      <alignment horizontal="center" vertical="center" shrinkToFit="1"/>
      <protection locked="0"/>
    </xf>
    <xf numFmtId="0" fontId="42" fillId="2" borderId="97" xfId="0" applyFont="1" applyFill="1" applyBorder="1" applyAlignment="1" applyProtection="1">
      <alignment horizontal="center" vertical="center" shrinkToFit="1"/>
      <protection locked="0"/>
    </xf>
    <xf numFmtId="0" fontId="40" fillId="0" borderId="0" xfId="0" applyFont="1" applyAlignment="1" applyProtection="1">
      <alignment vertical="center"/>
      <protection hidden="1"/>
    </xf>
    <xf numFmtId="0" fontId="49" fillId="0" borderId="166" xfId="0" applyFont="1" applyBorder="1" applyAlignment="1" applyProtection="1">
      <alignment horizontal="center" vertical="center"/>
      <protection hidden="1"/>
    </xf>
    <xf numFmtId="0" fontId="49" fillId="0" borderId="101" xfId="0" applyFont="1" applyBorder="1" applyAlignment="1" applyProtection="1">
      <alignment horizontal="center" vertical="center" wrapText="1"/>
      <protection hidden="1"/>
    </xf>
    <xf numFmtId="0" fontId="49" fillId="0" borderId="207" xfId="0" applyFont="1" applyBorder="1" applyAlignment="1" applyProtection="1">
      <alignment horizontal="center" vertical="center" wrapText="1"/>
      <protection hidden="1"/>
    </xf>
    <xf numFmtId="0" fontId="49" fillId="0" borderId="167" xfId="0" applyFont="1" applyBorder="1" applyAlignment="1" applyProtection="1">
      <alignment horizontal="center" vertical="center" wrapText="1"/>
      <protection hidden="1"/>
    </xf>
    <xf numFmtId="0" fontId="49" fillId="0" borderId="97" xfId="0" applyFont="1" applyBorder="1" applyAlignment="1" applyProtection="1">
      <alignment horizontal="center" vertical="center" wrapText="1"/>
      <protection hidden="1"/>
    </xf>
    <xf numFmtId="0" fontId="40" fillId="0" borderId="40" xfId="0" applyFont="1" applyBorder="1" applyAlignment="1" applyProtection="1">
      <alignment horizontal="left" vertical="center" indent="1"/>
      <protection hidden="1"/>
    </xf>
    <xf numFmtId="0" fontId="42" fillId="0" borderId="208" xfId="0" applyFont="1" applyBorder="1" applyAlignment="1" applyProtection="1">
      <alignment horizontal="center" vertical="center"/>
      <protection hidden="1"/>
    </xf>
    <xf numFmtId="0" fontId="42" fillId="0" borderId="209" xfId="0" applyFont="1" applyBorder="1" applyAlignment="1" applyProtection="1">
      <alignment horizontal="center" vertical="center"/>
      <protection hidden="1"/>
    </xf>
    <xf numFmtId="0" fontId="42" fillId="2" borderId="41" xfId="0" applyFont="1" applyFill="1" applyBorder="1" applyAlignment="1" applyProtection="1">
      <alignment horizontal="center" vertical="center"/>
      <protection locked="0"/>
    </xf>
    <xf numFmtId="0" fontId="42" fillId="2" borderId="39" xfId="0" applyFont="1" applyFill="1" applyBorder="1" applyAlignment="1" applyProtection="1">
      <alignment horizontal="center" vertical="center"/>
      <protection locked="0"/>
    </xf>
    <xf numFmtId="0" fontId="42" fillId="2" borderId="210" xfId="0" applyFont="1" applyFill="1" applyBorder="1" applyAlignment="1" applyProtection="1">
      <alignment horizontal="center" vertical="center"/>
      <protection locked="0"/>
    </xf>
    <xf numFmtId="0" fontId="42" fillId="2" borderId="209" xfId="0" applyFont="1" applyFill="1" applyBorder="1" applyAlignment="1" applyProtection="1">
      <alignment horizontal="center" vertical="center"/>
      <protection locked="0"/>
    </xf>
    <xf numFmtId="0" fontId="40" fillId="0" borderId="58" xfId="0" applyFont="1" applyBorder="1" applyAlignment="1" applyProtection="1">
      <alignment horizontal="left" vertical="center" indent="1"/>
      <protection hidden="1"/>
    </xf>
    <xf numFmtId="0" fontId="42" fillId="0" borderId="211" xfId="0" applyFont="1" applyBorder="1" applyAlignment="1" applyProtection="1">
      <alignment horizontal="center" vertical="center"/>
      <protection hidden="1"/>
    </xf>
    <xf numFmtId="0" fontId="42" fillId="0" borderId="103" xfId="0" applyFont="1" applyBorder="1" applyAlignment="1" applyProtection="1">
      <alignment horizontal="center" vertical="center"/>
      <protection hidden="1"/>
    </xf>
    <xf numFmtId="0" fontId="42" fillId="2" borderId="59" xfId="0" applyFont="1" applyFill="1" applyBorder="1" applyAlignment="1" applyProtection="1">
      <alignment horizontal="center" vertical="center"/>
      <protection locked="0"/>
    </xf>
    <xf numFmtId="0" fontId="42" fillId="2" borderId="57" xfId="0" applyFont="1" applyFill="1" applyBorder="1" applyAlignment="1" applyProtection="1">
      <alignment horizontal="center" vertical="center"/>
      <protection locked="0"/>
    </xf>
    <xf numFmtId="0" fontId="42" fillId="2" borderId="212" xfId="0" applyFont="1" applyFill="1" applyBorder="1" applyAlignment="1" applyProtection="1">
      <alignment horizontal="center" vertical="center"/>
      <protection locked="0"/>
    </xf>
    <xf numFmtId="0" fontId="42" fillId="2" borderId="103" xfId="0" applyFont="1" applyFill="1" applyBorder="1" applyAlignment="1" applyProtection="1">
      <alignment horizontal="center" vertical="center"/>
      <protection locked="0"/>
    </xf>
    <xf numFmtId="0" fontId="40" fillId="0" borderId="69" xfId="0" applyFont="1" applyBorder="1" applyAlignment="1" applyProtection="1">
      <alignment horizontal="left" vertical="center" indent="1"/>
      <protection hidden="1"/>
    </xf>
    <xf numFmtId="0" fontId="42" fillId="2" borderId="214" xfId="0" applyFont="1" applyFill="1" applyBorder="1" applyAlignment="1" applyProtection="1">
      <alignment horizontal="center" vertical="center"/>
      <protection locked="0"/>
    </xf>
    <xf numFmtId="0" fontId="30" fillId="0" borderId="0" xfId="0" applyFont="1" applyProtection="1">
      <protection hidden="1"/>
    </xf>
    <xf numFmtId="0" fontId="44" fillId="0" borderId="0" xfId="0" applyFont="1" applyProtection="1">
      <protection hidden="1"/>
    </xf>
    <xf numFmtId="0" fontId="34" fillId="0" borderId="0" xfId="0" applyFont="1" applyProtection="1">
      <protection hidden="1"/>
    </xf>
    <xf numFmtId="0" fontId="41" fillId="0" borderId="0" xfId="0" applyFont="1" applyProtection="1">
      <protection hidden="1"/>
    </xf>
    <xf numFmtId="0" fontId="55" fillId="0" borderId="0" xfId="0" applyFont="1" applyAlignment="1" applyProtection="1">
      <alignment vertical="center"/>
      <protection hidden="1"/>
    </xf>
    <xf numFmtId="0" fontId="41" fillId="0" borderId="0" xfId="0" applyFont="1" applyAlignment="1" applyProtection="1">
      <alignment horizontal="center" vertical="center" wrapText="1"/>
      <protection hidden="1"/>
    </xf>
    <xf numFmtId="0" fontId="30" fillId="0" borderId="0" xfId="0" applyFont="1" applyAlignment="1">
      <alignment vertical="center"/>
    </xf>
    <xf numFmtId="0" fontId="34" fillId="0" borderId="0" xfId="0" applyFont="1" applyAlignment="1" applyProtection="1">
      <alignment horizontal="center" vertical="center"/>
      <protection hidden="1"/>
    </xf>
    <xf numFmtId="0" fontId="61" fillId="0" borderId="0" xfId="0" applyFont="1"/>
    <xf numFmtId="0" fontId="31" fillId="0" borderId="0" xfId="0" applyFont="1" applyAlignment="1" applyProtection="1">
      <alignment horizontal="left"/>
      <protection hidden="1"/>
    </xf>
    <xf numFmtId="0" fontId="33" fillId="0" borderId="0" xfId="0" applyFont="1" applyAlignment="1" applyProtection="1">
      <alignment horizontal="left" vertical="center" wrapText="1"/>
      <protection hidden="1"/>
    </xf>
    <xf numFmtId="0" fontId="63" fillId="0" borderId="0" xfId="0" applyFont="1" applyAlignment="1" applyProtection="1">
      <alignment horizontal="right" vertical="center"/>
      <protection hidden="1"/>
    </xf>
    <xf numFmtId="0" fontId="29" fillId="0" borderId="0" xfId="0" applyFont="1" applyAlignment="1" applyProtection="1">
      <alignment horizontal="left" vertical="center" indent="5"/>
      <protection hidden="1"/>
    </xf>
    <xf numFmtId="0" fontId="63" fillId="0" borderId="26" xfId="0" applyFont="1" applyBorder="1" applyAlignment="1" applyProtection="1">
      <alignment horizontal="right" vertical="center"/>
      <protection hidden="1"/>
    </xf>
    <xf numFmtId="0" fontId="29" fillId="0" borderId="26" xfId="0" applyFont="1" applyBorder="1" applyAlignment="1" applyProtection="1">
      <alignment horizontal="left" vertical="center" indent="5"/>
      <protection hidden="1"/>
    </xf>
    <xf numFmtId="0" fontId="65" fillId="0" borderId="18" xfId="0" applyFont="1" applyBorder="1" applyAlignment="1" applyProtection="1">
      <alignment horizontal="left" vertical="center" wrapText="1"/>
      <protection hidden="1"/>
    </xf>
    <xf numFmtId="0" fontId="66" fillId="0" borderId="18" xfId="0" applyFont="1" applyBorder="1" applyAlignment="1" applyProtection="1">
      <alignment horizontal="right" vertical="center" wrapText="1"/>
      <protection hidden="1"/>
    </xf>
    <xf numFmtId="3" fontId="41" fillId="0" borderId="50" xfId="0" applyNumberFormat="1" applyFont="1" applyBorder="1" applyAlignment="1" applyProtection="1">
      <alignment horizontal="center" vertical="center" shrinkToFit="1"/>
      <protection hidden="1"/>
    </xf>
    <xf numFmtId="3" fontId="41" fillId="0" borderId="66" xfId="0" applyNumberFormat="1" applyFont="1" applyBorder="1" applyAlignment="1" applyProtection="1">
      <alignment horizontal="center" vertical="center" shrinkToFit="1"/>
      <protection hidden="1"/>
    </xf>
    <xf numFmtId="0" fontId="50" fillId="0" borderId="43" xfId="0" applyFont="1" applyBorder="1" applyAlignment="1" applyProtection="1">
      <alignment vertical="center" wrapText="1"/>
      <protection hidden="1"/>
    </xf>
    <xf numFmtId="0" fontId="46" fillId="0" borderId="43" xfId="0" applyFont="1" applyBorder="1" applyAlignment="1" applyProtection="1">
      <alignment horizontal="right" vertical="center" wrapText="1"/>
      <protection hidden="1"/>
    </xf>
    <xf numFmtId="3" fontId="41" fillId="0" borderId="51" xfId="0" applyNumberFormat="1" applyFont="1" applyBorder="1" applyAlignment="1" applyProtection="1">
      <alignment horizontal="center" vertical="center" shrinkToFit="1"/>
      <protection hidden="1"/>
    </xf>
    <xf numFmtId="3" fontId="41" fillId="0" borderId="92" xfId="0" applyNumberFormat="1" applyFont="1" applyBorder="1" applyAlignment="1" applyProtection="1">
      <alignment horizontal="center" vertical="center" shrinkToFit="1"/>
      <protection hidden="1"/>
    </xf>
    <xf numFmtId="3" fontId="42" fillId="0" borderId="92" xfId="0" applyNumberFormat="1" applyFont="1" applyBorder="1" applyAlignment="1" applyProtection="1">
      <alignment horizontal="center" vertical="center"/>
      <protection hidden="1"/>
    </xf>
    <xf numFmtId="3" fontId="41" fillId="0" borderId="129" xfId="0" applyNumberFormat="1" applyFont="1" applyBorder="1" applyAlignment="1" applyProtection="1">
      <alignment horizontal="center" vertical="center" shrinkToFit="1"/>
      <protection hidden="1"/>
    </xf>
    <xf numFmtId="3" fontId="42" fillId="0" borderId="53" xfId="0" applyNumberFormat="1" applyFont="1" applyBorder="1" applyAlignment="1" applyProtection="1">
      <alignment horizontal="center" vertical="center"/>
      <protection hidden="1"/>
    </xf>
    <xf numFmtId="0" fontId="30" fillId="0" borderId="44" xfId="0" applyFont="1" applyBorder="1" applyAlignment="1" applyProtection="1">
      <alignment horizontal="left" vertical="center" wrapText="1" indent="2"/>
      <protection hidden="1"/>
    </xf>
    <xf numFmtId="0" fontId="28" fillId="0" borderId="44" xfId="0" applyFont="1" applyBorder="1" applyAlignment="1" applyProtection="1">
      <alignment horizontal="right" vertical="center"/>
      <protection hidden="1"/>
    </xf>
    <xf numFmtId="3" fontId="41" fillId="0" borderId="47" xfId="0" applyNumberFormat="1" applyFont="1" applyBorder="1" applyAlignment="1" applyProtection="1">
      <alignment horizontal="center" vertical="center" shrinkToFit="1"/>
      <protection hidden="1"/>
    </xf>
    <xf numFmtId="3" fontId="41" fillId="2" borderId="81" xfId="0" applyNumberFormat="1" applyFont="1" applyFill="1" applyBorder="1" applyAlignment="1" applyProtection="1">
      <alignment horizontal="center" vertical="center" shrinkToFit="1"/>
      <protection locked="0"/>
    </xf>
    <xf numFmtId="3" fontId="42" fillId="2" borderId="81" xfId="0" applyNumberFormat="1" applyFont="1" applyFill="1" applyBorder="1" applyAlignment="1" applyProtection="1">
      <alignment horizontal="center" vertical="center"/>
      <protection locked="0"/>
    </xf>
    <xf numFmtId="3" fontId="42" fillId="2" borderId="44" xfId="0" applyNumberFormat="1" applyFont="1" applyFill="1" applyBorder="1" applyAlignment="1" applyProtection="1">
      <alignment horizontal="center" vertical="center"/>
      <protection locked="0"/>
    </xf>
    <xf numFmtId="3" fontId="42" fillId="2" borderId="81" xfId="0" applyNumberFormat="1" applyFont="1" applyFill="1" applyBorder="1" applyAlignment="1" applyProtection="1">
      <alignment horizontal="center" vertical="center" shrinkToFit="1"/>
      <protection locked="0"/>
    </xf>
    <xf numFmtId="3" fontId="42" fillId="2" borderId="81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44" xfId="0" applyFont="1" applyBorder="1" applyAlignment="1" applyProtection="1">
      <alignment horizontal="left" vertical="center" wrapText="1" indent="2"/>
      <protection hidden="1"/>
    </xf>
    <xf numFmtId="3" fontId="41" fillId="2" borderId="81" xfId="0" applyNumberFormat="1" applyFont="1" applyFill="1" applyBorder="1" applyAlignment="1" applyProtection="1">
      <alignment horizontal="center" wrapText="1"/>
      <protection locked="0"/>
    </xf>
    <xf numFmtId="3" fontId="41" fillId="2" borderId="44" xfId="0" applyNumberFormat="1" applyFont="1" applyFill="1" applyBorder="1" applyAlignment="1" applyProtection="1">
      <alignment horizontal="center" wrapText="1"/>
      <protection locked="0"/>
    </xf>
    <xf numFmtId="0" fontId="34" fillId="0" borderId="46" xfId="0" applyFont="1" applyBorder="1" applyAlignment="1" applyProtection="1">
      <alignment horizontal="left" vertical="center" wrapText="1" indent="2"/>
      <protection hidden="1"/>
    </xf>
    <xf numFmtId="0" fontId="28" fillId="0" borderId="46" xfId="0" applyFont="1" applyBorder="1" applyAlignment="1" applyProtection="1">
      <alignment horizontal="right" vertical="center" wrapText="1"/>
      <protection hidden="1"/>
    </xf>
    <xf numFmtId="3" fontId="41" fillId="0" borderId="52" xfId="0" applyNumberFormat="1" applyFont="1" applyBorder="1" applyAlignment="1" applyProtection="1">
      <alignment horizontal="center" vertical="center" shrinkToFit="1"/>
      <protection hidden="1"/>
    </xf>
    <xf numFmtId="3" fontId="41" fillId="2" borderId="128" xfId="0" applyNumberFormat="1" applyFont="1" applyFill="1" applyBorder="1" applyAlignment="1" applyProtection="1">
      <alignment horizontal="center" vertical="center" shrinkToFit="1"/>
      <protection locked="0"/>
    </xf>
    <xf numFmtId="3" fontId="42" fillId="2" borderId="128" xfId="0" applyNumberFormat="1" applyFont="1" applyFill="1" applyBorder="1" applyAlignment="1" applyProtection="1">
      <alignment horizontal="center" vertical="center"/>
      <protection locked="0"/>
    </xf>
    <xf numFmtId="3" fontId="42" fillId="2" borderId="46" xfId="0" applyNumberFormat="1" applyFont="1" applyFill="1" applyBorder="1" applyAlignment="1" applyProtection="1">
      <alignment horizontal="center" vertical="center"/>
      <protection locked="0"/>
    </xf>
    <xf numFmtId="0" fontId="67" fillId="0" borderId="53" xfId="0" applyFont="1" applyBorder="1" applyAlignment="1" applyProtection="1">
      <alignment vertical="center" wrapText="1"/>
      <protection hidden="1"/>
    </xf>
    <xf numFmtId="0" fontId="46" fillId="0" borderId="53" xfId="0" applyFont="1" applyBorder="1" applyAlignment="1" applyProtection="1">
      <alignment horizontal="right" vertical="center" wrapText="1"/>
      <protection hidden="1"/>
    </xf>
    <xf numFmtId="3" fontId="41" fillId="0" borderId="54" xfId="0" applyNumberFormat="1" applyFont="1" applyBorder="1" applyAlignment="1" applyProtection="1">
      <alignment horizontal="center" vertical="center" shrinkToFit="1"/>
      <protection hidden="1"/>
    </xf>
    <xf numFmtId="0" fontId="28" fillId="0" borderId="44" xfId="0" applyFont="1" applyBorder="1" applyAlignment="1" applyProtection="1">
      <alignment horizontal="right" vertical="center" wrapText="1"/>
      <protection hidden="1"/>
    </xf>
    <xf numFmtId="0" fontId="30" fillId="0" borderId="55" xfId="0" applyFont="1" applyBorder="1" applyAlignment="1" applyProtection="1">
      <alignment horizontal="left" vertical="center" wrapText="1" indent="2"/>
      <protection hidden="1"/>
    </xf>
    <xf numFmtId="0" fontId="28" fillId="0" borderId="55" xfId="0" applyFont="1" applyBorder="1" applyAlignment="1" applyProtection="1">
      <alignment horizontal="right" vertical="center" wrapText="1"/>
      <protection hidden="1"/>
    </xf>
    <xf numFmtId="3" fontId="41" fillId="0" borderId="56" xfId="0" applyNumberFormat="1" applyFont="1" applyBorder="1" applyAlignment="1" applyProtection="1">
      <alignment horizontal="center" vertical="center" shrinkToFit="1"/>
      <protection hidden="1"/>
    </xf>
    <xf numFmtId="3" fontId="41" fillId="2" borderId="94" xfId="0" applyNumberFormat="1" applyFont="1" applyFill="1" applyBorder="1" applyAlignment="1" applyProtection="1">
      <alignment horizontal="center" vertical="center" shrinkToFit="1"/>
      <protection locked="0"/>
    </xf>
    <xf numFmtId="3" fontId="42" fillId="2" borderId="94" xfId="0" applyNumberFormat="1" applyFont="1" applyFill="1" applyBorder="1" applyAlignment="1" applyProtection="1">
      <alignment horizontal="center" vertical="center"/>
      <protection locked="0"/>
    </xf>
    <xf numFmtId="3" fontId="42" fillId="2" borderId="55" xfId="0" applyNumberFormat="1" applyFont="1" applyFill="1" applyBorder="1" applyAlignment="1" applyProtection="1">
      <alignment horizontal="center" vertical="center"/>
      <protection locked="0"/>
    </xf>
    <xf numFmtId="0" fontId="48" fillId="0" borderId="0" xfId="0" applyFont="1" applyAlignment="1" applyProtection="1">
      <alignment horizontal="right" vertical="center"/>
      <protection hidden="1"/>
    </xf>
    <xf numFmtId="0" fontId="48" fillId="0" borderId="0" xfId="0" applyFont="1" applyAlignment="1" applyProtection="1">
      <alignment horizontal="center" vertical="center"/>
      <protection hidden="1"/>
    </xf>
    <xf numFmtId="0" fontId="63" fillId="0" borderId="6" xfId="0" applyFont="1" applyBorder="1" applyAlignment="1" applyProtection="1">
      <alignment vertical="center" wrapText="1"/>
      <protection hidden="1"/>
    </xf>
    <xf numFmtId="0" fontId="34" fillId="0" borderId="0" xfId="0" applyFont="1" applyAlignment="1" applyProtection="1">
      <alignment horizontal="left" vertical="center" indent="2"/>
      <protection hidden="1"/>
    </xf>
    <xf numFmtId="0" fontId="28" fillId="0" borderId="0" xfId="0" applyFont="1" applyAlignment="1" applyProtection="1">
      <alignment horizontal="right" vertical="center"/>
      <protection hidden="1"/>
    </xf>
    <xf numFmtId="0" fontId="66" fillId="0" borderId="0" xfId="0" applyFont="1" applyAlignment="1" applyProtection="1">
      <alignment horizontal="center" vertical="center" wrapText="1"/>
      <protection hidden="1"/>
    </xf>
    <xf numFmtId="0" fontId="35" fillId="0" borderId="0" xfId="0" applyFont="1" applyProtection="1">
      <protection hidden="1"/>
    </xf>
    <xf numFmtId="0" fontId="36" fillId="0" borderId="0" xfId="0" applyFont="1" applyAlignment="1" applyProtection="1">
      <alignment horizontal="right"/>
      <protection hidden="1"/>
    </xf>
    <xf numFmtId="0" fontId="29" fillId="0" borderId="0" xfId="0" applyFont="1" applyAlignment="1" applyProtection="1">
      <alignment horizontal="left"/>
      <protection hidden="1"/>
    </xf>
    <xf numFmtId="0" fontId="29" fillId="0" borderId="0" xfId="0" applyFont="1" applyAlignment="1" applyProtection="1">
      <alignment horizontal="left" vertical="center" indent="6"/>
      <protection hidden="1"/>
    </xf>
    <xf numFmtId="0" fontId="35" fillId="0" borderId="0" xfId="0" applyFont="1" applyAlignment="1">
      <alignment vertical="center"/>
    </xf>
    <xf numFmtId="0" fontId="29" fillId="0" borderId="8" xfId="0" applyFont="1" applyBorder="1" applyAlignment="1" applyProtection="1">
      <alignment horizontal="left" vertical="center"/>
      <protection hidden="1"/>
    </xf>
    <xf numFmtId="0" fontId="29" fillId="0" borderId="8" xfId="0" applyFont="1" applyBorder="1" applyAlignment="1" applyProtection="1">
      <alignment horizontal="left" vertical="center" indent="6"/>
      <protection hidden="1"/>
    </xf>
    <xf numFmtId="0" fontId="40" fillId="0" borderId="4" xfId="0" applyFont="1" applyBorder="1" applyAlignment="1" applyProtection="1">
      <alignment horizontal="center" vertical="center" wrapText="1"/>
      <protection hidden="1"/>
    </xf>
    <xf numFmtId="0" fontId="40" fillId="0" borderId="83" xfId="0" applyFont="1" applyBorder="1" applyAlignment="1" applyProtection="1">
      <alignment horizontal="center" vertical="center" wrapText="1"/>
      <protection hidden="1"/>
    </xf>
    <xf numFmtId="0" fontId="40" fillId="0" borderId="76" xfId="0" applyFont="1" applyBorder="1" applyAlignment="1" applyProtection="1">
      <alignment horizontal="center" vertical="center" wrapText="1"/>
      <protection hidden="1"/>
    </xf>
    <xf numFmtId="0" fontId="65" fillId="0" borderId="7" xfId="0" applyFont="1" applyBorder="1" applyAlignment="1" applyProtection="1">
      <alignment horizontal="left" vertical="center" wrapText="1"/>
      <protection hidden="1"/>
    </xf>
    <xf numFmtId="3" fontId="41" fillId="0" borderId="87" xfId="0" applyNumberFormat="1" applyFont="1" applyBorder="1" applyAlignment="1" applyProtection="1">
      <alignment horizontal="center" vertical="center" shrinkToFit="1"/>
      <protection hidden="1"/>
    </xf>
    <xf numFmtId="3" fontId="41" fillId="0" borderId="18" xfId="0" applyNumberFormat="1" applyFont="1" applyBorder="1" applyAlignment="1" applyProtection="1">
      <alignment horizontal="center" vertical="center" shrinkToFit="1"/>
      <protection hidden="1"/>
    </xf>
    <xf numFmtId="0" fontId="50" fillId="0" borderId="53" xfId="0" applyFont="1" applyBorder="1" applyAlignment="1" applyProtection="1">
      <alignment vertical="center" wrapText="1"/>
      <protection hidden="1"/>
    </xf>
    <xf numFmtId="3" fontId="41" fillId="0" borderId="53" xfId="0" applyNumberFormat="1" applyFont="1" applyBorder="1" applyAlignment="1" applyProtection="1">
      <alignment horizontal="center" vertical="center" shrinkToFit="1"/>
      <protection hidden="1"/>
    </xf>
    <xf numFmtId="0" fontId="50" fillId="0" borderId="16" xfId="0" applyFont="1" applyBorder="1" applyAlignment="1" applyProtection="1">
      <alignment vertical="center" wrapText="1"/>
      <protection hidden="1"/>
    </xf>
    <xf numFmtId="3" fontId="41" fillId="0" borderId="84" xfId="0" applyNumberFormat="1" applyFont="1" applyBorder="1" applyAlignment="1" applyProtection="1">
      <alignment horizontal="center" vertical="center" shrinkToFit="1"/>
      <protection hidden="1"/>
    </xf>
    <xf numFmtId="3" fontId="41" fillId="0" borderId="67" xfId="0" applyNumberFormat="1" applyFont="1" applyBorder="1" applyAlignment="1" applyProtection="1">
      <alignment horizontal="center" vertical="center" shrinkToFit="1"/>
      <protection hidden="1"/>
    </xf>
    <xf numFmtId="3" fontId="41" fillId="0" borderId="16" xfId="0" applyNumberFormat="1" applyFont="1" applyBorder="1" applyAlignment="1" applyProtection="1">
      <alignment horizontal="center" vertical="center" shrinkToFit="1"/>
      <protection hidden="1"/>
    </xf>
    <xf numFmtId="3" fontId="41" fillId="2" borderId="44" xfId="0" applyNumberFormat="1" applyFont="1" applyFill="1" applyBorder="1" applyAlignment="1" applyProtection="1">
      <alignment horizontal="center" vertical="center" shrinkToFit="1"/>
      <protection locked="0"/>
    </xf>
    <xf numFmtId="3" fontId="41" fillId="0" borderId="85" xfId="0" applyNumberFormat="1" applyFont="1" applyBorder="1" applyAlignment="1" applyProtection="1">
      <alignment horizontal="center" vertical="center" shrinkToFit="1"/>
      <protection hidden="1"/>
    </xf>
    <xf numFmtId="3" fontId="41" fillId="2" borderId="88" xfId="0" applyNumberFormat="1" applyFont="1" applyFill="1" applyBorder="1" applyAlignment="1" applyProtection="1">
      <alignment horizontal="center" vertical="center" shrinkToFit="1"/>
      <protection locked="0"/>
    </xf>
    <xf numFmtId="3" fontId="41" fillId="2" borderId="86" xfId="0" applyNumberFormat="1" applyFont="1" applyFill="1" applyBorder="1" applyAlignment="1" applyProtection="1">
      <alignment horizontal="center" vertical="center" shrinkToFit="1"/>
      <protection locked="0"/>
    </xf>
    <xf numFmtId="0" fontId="30" fillId="0" borderId="93" xfId="0" applyFont="1" applyBorder="1" applyAlignment="1" applyProtection="1">
      <alignment horizontal="left" vertical="center" wrapText="1" indent="2"/>
      <protection hidden="1"/>
    </xf>
    <xf numFmtId="3" fontId="41" fillId="0" borderId="90" xfId="0" applyNumberFormat="1" applyFont="1" applyBorder="1" applyAlignment="1" applyProtection="1">
      <alignment horizontal="center" vertical="center" shrinkToFit="1"/>
      <protection hidden="1"/>
    </xf>
    <xf numFmtId="3" fontId="41" fillId="2" borderId="91" xfId="0" applyNumberFormat="1" applyFont="1" applyFill="1" applyBorder="1" applyAlignment="1" applyProtection="1">
      <alignment horizontal="center" vertical="center" shrinkToFit="1"/>
      <protection locked="0"/>
    </xf>
    <xf numFmtId="3" fontId="41" fillId="0" borderId="77" xfId="0" applyNumberFormat="1" applyFont="1" applyBorder="1" applyAlignment="1" applyProtection="1">
      <alignment horizontal="center" vertical="center" shrinkToFit="1"/>
      <protection hidden="1"/>
    </xf>
    <xf numFmtId="3" fontId="41" fillId="2" borderId="93" xfId="0" applyNumberFormat="1" applyFont="1" applyFill="1" applyBorder="1" applyAlignment="1" applyProtection="1">
      <alignment horizontal="center" vertical="center" shrinkToFit="1"/>
      <protection locked="0"/>
    </xf>
    <xf numFmtId="0" fontId="34" fillId="0" borderId="44" xfId="0" applyFont="1" applyBorder="1" applyAlignment="1" applyProtection="1">
      <alignment horizontal="left" vertical="center" indent="2"/>
      <protection hidden="1"/>
    </xf>
    <xf numFmtId="3" fontId="41" fillId="2" borderId="55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Alignment="1" applyProtection="1">
      <alignment horizontal="justify" vertical="center"/>
      <protection hidden="1"/>
    </xf>
    <xf numFmtId="0" fontId="63" fillId="0" borderId="0" xfId="0" applyFont="1" applyAlignment="1" applyProtection="1">
      <alignment vertical="center" wrapText="1"/>
      <protection hidden="1"/>
    </xf>
    <xf numFmtId="0" fontId="45" fillId="0" borderId="0" xfId="0" applyFont="1" applyAlignment="1">
      <alignment vertical="center" wrapText="1"/>
    </xf>
    <xf numFmtId="0" fontId="31" fillId="0" borderId="0" xfId="0" applyFont="1" applyAlignment="1" applyProtection="1">
      <alignment horizontal="left" vertical="center" indent="5"/>
      <protection hidden="1"/>
    </xf>
    <xf numFmtId="0" fontId="35" fillId="0" borderId="5" xfId="0" applyFont="1" applyBorder="1" applyAlignment="1" applyProtection="1">
      <alignment horizontal="center" vertical="center" wrapText="1"/>
      <protection hidden="1"/>
    </xf>
    <xf numFmtId="0" fontId="33" fillId="0" borderId="76" xfId="0" applyFont="1" applyBorder="1" applyAlignment="1" applyProtection="1">
      <alignment horizontal="center" vertical="center" wrapText="1"/>
      <protection hidden="1"/>
    </xf>
    <xf numFmtId="0" fontId="33" fillId="0" borderId="4" xfId="0" applyFont="1" applyBorder="1" applyAlignment="1" applyProtection="1">
      <alignment horizontal="center" vertical="center" wrapText="1"/>
      <protection hidden="1"/>
    </xf>
    <xf numFmtId="0" fontId="60" fillId="0" borderId="22" xfId="0" applyFont="1" applyBorder="1" applyAlignment="1" applyProtection="1">
      <alignment horizontal="left" vertical="center" wrapText="1"/>
      <protection hidden="1"/>
    </xf>
    <xf numFmtId="3" fontId="41" fillId="0" borderId="23" xfId="0" applyNumberFormat="1" applyFont="1" applyBorder="1" applyAlignment="1" applyProtection="1">
      <alignment horizontal="center" vertical="center" shrinkToFit="1"/>
      <protection hidden="1"/>
    </xf>
    <xf numFmtId="3" fontId="41" fillId="0" borderId="22" xfId="0" applyNumberFormat="1" applyFont="1" applyBorder="1" applyAlignment="1" applyProtection="1">
      <alignment horizontal="center" vertical="center" shrinkToFit="1"/>
      <protection hidden="1"/>
    </xf>
    <xf numFmtId="0" fontId="33" fillId="0" borderId="0" xfId="0" applyFont="1" applyAlignment="1" applyProtection="1">
      <alignment horizontal="left" vertical="center" wrapText="1" indent="2"/>
      <protection hidden="1"/>
    </xf>
    <xf numFmtId="3" fontId="41" fillId="2" borderId="77" xfId="0" applyNumberFormat="1" applyFont="1" applyFill="1" applyBorder="1" applyAlignment="1" applyProtection="1">
      <alignment horizontal="center" vertical="center" shrinkToFit="1"/>
      <protection locked="0"/>
    </xf>
    <xf numFmtId="3" fontId="41" fillId="2" borderId="0" xfId="0" applyNumberFormat="1" applyFont="1" applyFill="1" applyAlignment="1" applyProtection="1">
      <alignment horizontal="center" vertical="center" shrinkToFit="1"/>
      <protection locked="0"/>
    </xf>
    <xf numFmtId="0" fontId="33" fillId="0" borderId="58" xfId="0" applyFont="1" applyBorder="1" applyAlignment="1" applyProtection="1">
      <alignment horizontal="left" vertical="center" wrapText="1" indent="2"/>
      <protection hidden="1"/>
    </xf>
    <xf numFmtId="3" fontId="41" fillId="0" borderId="68" xfId="0" applyNumberFormat="1" applyFont="1" applyBorder="1" applyAlignment="1" applyProtection="1">
      <alignment horizontal="center" vertical="center" shrinkToFit="1"/>
      <protection hidden="1"/>
    </xf>
    <xf numFmtId="3" fontId="41" fillId="2" borderId="60" xfId="0" applyNumberFormat="1" applyFont="1" applyFill="1" applyBorder="1" applyAlignment="1" applyProtection="1">
      <alignment horizontal="center" vertical="center" shrinkToFit="1"/>
      <protection locked="0"/>
    </xf>
    <xf numFmtId="3" fontId="41" fillId="2" borderId="58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26" xfId="0" applyFont="1" applyBorder="1" applyAlignment="1" applyProtection="1">
      <alignment horizontal="left" vertical="center" wrapText="1" indent="2"/>
      <protection hidden="1"/>
    </xf>
    <xf numFmtId="3" fontId="41" fillId="0" borderId="12" xfId="0" applyNumberFormat="1" applyFont="1" applyBorder="1" applyAlignment="1" applyProtection="1">
      <alignment horizontal="center" vertical="center" shrinkToFit="1"/>
      <protection hidden="1"/>
    </xf>
    <xf numFmtId="3" fontId="41" fillId="2" borderId="80" xfId="0" applyNumberFormat="1" applyFont="1" applyFill="1" applyBorder="1" applyAlignment="1" applyProtection="1">
      <alignment horizontal="center" vertical="center" shrinkToFit="1"/>
      <protection locked="0"/>
    </xf>
    <xf numFmtId="3" fontId="41" fillId="2" borderId="26" xfId="0" applyNumberFormat="1" applyFont="1" applyFill="1" applyBorder="1" applyAlignment="1" applyProtection="1">
      <alignment horizontal="center" vertical="center" shrinkToFit="1"/>
      <protection locked="0"/>
    </xf>
    <xf numFmtId="0" fontId="66" fillId="0" borderId="0" xfId="0" applyFont="1" applyAlignment="1" applyProtection="1">
      <alignment vertical="top" wrapText="1"/>
      <protection hidden="1"/>
    </xf>
    <xf numFmtId="0" fontId="28" fillId="0" borderId="0" xfId="0" applyFont="1" applyAlignment="1" applyProtection="1">
      <alignment horizontal="center" vertical="center" shrinkToFit="1"/>
      <protection hidden="1"/>
    </xf>
    <xf numFmtId="0" fontId="29" fillId="0" borderId="0" xfId="0" applyFont="1" applyProtection="1">
      <protection hidden="1"/>
    </xf>
    <xf numFmtId="0" fontId="44" fillId="0" borderId="83" xfId="0" applyFont="1" applyBorder="1" applyAlignment="1" applyProtection="1">
      <alignment horizontal="center" vertical="center" wrapText="1"/>
      <protection hidden="1"/>
    </xf>
    <xf numFmtId="0" fontId="65" fillId="0" borderId="22" xfId="0" applyFont="1" applyBorder="1" applyAlignment="1" applyProtection="1">
      <alignment horizontal="center" vertical="center" wrapText="1"/>
      <protection hidden="1"/>
    </xf>
    <xf numFmtId="3" fontId="49" fillId="0" borderId="23" xfId="0" applyNumberFormat="1" applyFont="1" applyBorder="1" applyAlignment="1" applyProtection="1">
      <alignment horizontal="center" vertical="center" wrapText="1"/>
      <protection hidden="1"/>
    </xf>
    <xf numFmtId="3" fontId="49" fillId="0" borderId="113" xfId="0" applyNumberFormat="1" applyFont="1" applyBorder="1" applyAlignment="1" applyProtection="1">
      <alignment horizontal="center" vertical="center" wrapText="1"/>
      <protection hidden="1"/>
    </xf>
    <xf numFmtId="3" fontId="68" fillId="0" borderId="118" xfId="0" applyNumberFormat="1" applyFont="1" applyBorder="1" applyAlignment="1" applyProtection="1">
      <alignment horizontal="center" vertical="center" wrapText="1"/>
      <protection hidden="1"/>
    </xf>
    <xf numFmtId="3" fontId="68" fillId="0" borderId="121" xfId="0" applyNumberFormat="1" applyFont="1" applyBorder="1" applyAlignment="1" applyProtection="1">
      <alignment horizontal="center" vertical="center" wrapText="1"/>
      <protection hidden="1"/>
    </xf>
    <xf numFmtId="0" fontId="33" fillId="0" borderId="58" xfId="0" applyFont="1" applyBorder="1" applyAlignment="1" applyProtection="1">
      <alignment horizontal="center" vertical="center" wrapText="1"/>
      <protection hidden="1"/>
    </xf>
    <xf numFmtId="3" fontId="41" fillId="2" borderId="125" xfId="0" applyNumberFormat="1" applyFont="1" applyFill="1" applyBorder="1" applyAlignment="1" applyProtection="1">
      <alignment horizontal="center" vertical="center" wrapText="1"/>
      <protection locked="0"/>
    </xf>
    <xf numFmtId="3" fontId="69" fillId="0" borderId="119" xfId="0" applyNumberFormat="1" applyFont="1" applyBorder="1" applyAlignment="1" applyProtection="1">
      <alignment horizontal="center" vertical="center" wrapText="1"/>
      <protection hidden="1"/>
    </xf>
    <xf numFmtId="3" fontId="69" fillId="0" borderId="122" xfId="0" applyNumberFormat="1" applyFont="1" applyBorder="1" applyAlignment="1" applyProtection="1">
      <alignment horizontal="center" vertical="center" wrapText="1"/>
      <protection hidden="1"/>
    </xf>
    <xf numFmtId="3" fontId="41" fillId="0" borderId="68" xfId="0" applyNumberFormat="1" applyFont="1" applyBorder="1" applyAlignment="1" applyProtection="1">
      <alignment horizontal="center" vertical="center" wrapText="1"/>
      <protection hidden="1"/>
    </xf>
    <xf numFmtId="0" fontId="33" fillId="0" borderId="69" xfId="0" applyFont="1" applyBorder="1" applyAlignment="1" applyProtection="1">
      <alignment horizontal="center" vertical="center" wrapText="1"/>
      <protection hidden="1"/>
    </xf>
    <xf numFmtId="3" fontId="41" fillId="0" borderId="70" xfId="0" applyNumberFormat="1" applyFont="1" applyBorder="1" applyAlignment="1" applyProtection="1">
      <alignment horizontal="center" vertical="center" wrapText="1"/>
      <protection hidden="1"/>
    </xf>
    <xf numFmtId="3" fontId="41" fillId="2" borderId="126" xfId="0" applyNumberFormat="1" applyFont="1" applyFill="1" applyBorder="1" applyAlignment="1" applyProtection="1">
      <alignment horizontal="center" vertical="center" wrapText="1"/>
      <protection locked="0"/>
    </xf>
    <xf numFmtId="3" fontId="69" fillId="0" borderId="120" xfId="0" applyNumberFormat="1" applyFont="1" applyBorder="1" applyAlignment="1" applyProtection="1">
      <alignment horizontal="center" vertical="center" wrapText="1"/>
      <protection hidden="1"/>
    </xf>
    <xf numFmtId="3" fontId="69" fillId="0" borderId="123" xfId="0" applyNumberFormat="1" applyFont="1" applyBorder="1" applyAlignment="1" applyProtection="1">
      <alignment horizontal="center" vertical="center" wrapText="1"/>
      <protection hidden="1"/>
    </xf>
    <xf numFmtId="0" fontId="70" fillId="0" borderId="0" xfId="0" applyFont="1" applyProtection="1">
      <protection hidden="1"/>
    </xf>
    <xf numFmtId="0" fontId="70" fillId="0" borderId="0" xfId="0" applyFont="1" applyAlignment="1">
      <alignment horizontal="left"/>
    </xf>
    <xf numFmtId="0" fontId="71" fillId="0" borderId="0" xfId="0" applyFont="1" applyAlignment="1" applyProtection="1">
      <alignment horizontal="center"/>
      <protection hidden="1"/>
    </xf>
    <xf numFmtId="0" fontId="54" fillId="0" borderId="0" xfId="0" applyFont="1" applyProtection="1">
      <protection hidden="1"/>
    </xf>
    <xf numFmtId="0" fontId="57" fillId="0" borderId="12" xfId="0" applyFont="1" applyBorder="1" applyAlignment="1" applyProtection="1">
      <alignment horizontal="center" vertical="center" wrapText="1"/>
      <protection hidden="1"/>
    </xf>
    <xf numFmtId="0" fontId="57" fillId="0" borderId="64" xfId="0" applyFont="1" applyBorder="1" applyAlignment="1" applyProtection="1">
      <alignment horizontal="center" vertical="center" wrapText="1"/>
      <protection hidden="1"/>
    </xf>
    <xf numFmtId="0" fontId="57" fillId="0" borderId="26" xfId="0" applyFont="1" applyBorder="1" applyAlignment="1" applyProtection="1">
      <alignment horizontal="center" vertical="center" wrapText="1"/>
      <protection hidden="1"/>
    </xf>
    <xf numFmtId="0" fontId="57" fillId="0" borderId="31" xfId="0" applyFont="1" applyBorder="1" applyAlignment="1" applyProtection="1">
      <alignment horizontal="center" vertical="center" wrapText="1"/>
      <protection hidden="1"/>
    </xf>
    <xf numFmtId="0" fontId="57" fillId="0" borderId="185" xfId="0" applyFont="1" applyBorder="1" applyAlignment="1" applyProtection="1">
      <alignment horizontal="center" vertical="center" wrapText="1"/>
      <protection hidden="1"/>
    </xf>
    <xf numFmtId="0" fontId="57" fillId="0" borderId="114" xfId="0" applyFont="1" applyBorder="1" applyAlignment="1" applyProtection="1">
      <alignment horizontal="center" vertical="center" wrapText="1"/>
      <protection hidden="1"/>
    </xf>
    <xf numFmtId="0" fontId="60" fillId="0" borderId="22" xfId="0" applyFont="1" applyBorder="1" applyAlignment="1" applyProtection="1">
      <alignment horizontal="left" vertical="center" wrapText="1" indent="1"/>
      <protection hidden="1"/>
    </xf>
    <xf numFmtId="3" fontId="34" fillId="0" borderId="23" xfId="0" applyNumberFormat="1" applyFont="1" applyBorder="1" applyAlignment="1" applyProtection="1">
      <alignment horizontal="center" vertical="center" shrinkToFit="1"/>
      <protection hidden="1"/>
    </xf>
    <xf numFmtId="3" fontId="34" fillId="0" borderId="66" xfId="0" applyNumberFormat="1" applyFont="1" applyBorder="1" applyAlignment="1" applyProtection="1">
      <alignment horizontal="center" vertical="center" shrinkToFit="1"/>
      <protection hidden="1"/>
    </xf>
    <xf numFmtId="3" fontId="34" fillId="0" borderId="22" xfId="0" applyNumberFormat="1" applyFont="1" applyBorder="1" applyAlignment="1" applyProtection="1">
      <alignment horizontal="center" vertical="center" shrinkToFit="1"/>
      <protection hidden="1"/>
    </xf>
    <xf numFmtId="3" fontId="34" fillId="0" borderId="30" xfId="0" applyNumberFormat="1" applyFont="1" applyBorder="1" applyAlignment="1" applyProtection="1">
      <alignment horizontal="center" vertical="center" shrinkToFit="1"/>
      <protection hidden="1"/>
    </xf>
    <xf numFmtId="3" fontId="34" fillId="0" borderId="154" xfId="0" applyNumberFormat="1" applyFont="1" applyBorder="1" applyAlignment="1" applyProtection="1">
      <alignment horizontal="center" vertical="center" shrinkToFit="1"/>
      <protection hidden="1"/>
    </xf>
    <xf numFmtId="0" fontId="33" fillId="0" borderId="58" xfId="0" applyFont="1" applyBorder="1" applyAlignment="1" applyProtection="1">
      <alignment horizontal="left" vertical="center" wrapText="1" indent="1"/>
      <protection hidden="1"/>
    </xf>
    <xf numFmtId="3" fontId="41" fillId="0" borderId="17" xfId="0" applyNumberFormat="1" applyFont="1" applyBorder="1" applyAlignment="1" applyProtection="1">
      <alignment horizontal="center" vertical="center" shrinkToFit="1"/>
      <protection hidden="1"/>
    </xf>
    <xf numFmtId="3" fontId="41" fillId="0" borderId="156" xfId="0" applyNumberFormat="1" applyFont="1" applyBorder="1" applyAlignment="1" applyProtection="1">
      <alignment horizontal="center" vertical="center" shrinkToFit="1"/>
      <protection hidden="1"/>
    </xf>
    <xf numFmtId="3" fontId="41" fillId="2" borderId="67" xfId="0" applyNumberFormat="1" applyFont="1" applyFill="1" applyBorder="1" applyAlignment="1" applyProtection="1">
      <alignment horizontal="center" vertical="center" shrinkToFit="1"/>
      <protection locked="0"/>
    </xf>
    <xf numFmtId="3" fontId="41" fillId="2" borderId="169" xfId="0" applyNumberFormat="1" applyFont="1" applyFill="1" applyBorder="1" applyAlignment="1" applyProtection="1">
      <alignment horizontal="center" vertical="center" shrinkToFit="1"/>
      <protection locked="0"/>
    </xf>
    <xf numFmtId="3" fontId="41" fillId="0" borderId="62" xfId="0" applyNumberFormat="1" applyFont="1" applyBorder="1" applyAlignment="1" applyProtection="1">
      <alignment horizontal="center" vertical="center" shrinkToFit="1"/>
      <protection hidden="1"/>
    </xf>
    <xf numFmtId="3" fontId="41" fillId="0" borderId="158" xfId="0" applyNumberFormat="1" applyFont="1" applyBorder="1" applyAlignment="1" applyProtection="1">
      <alignment horizontal="center" vertical="center" shrinkToFit="1"/>
      <protection hidden="1"/>
    </xf>
    <xf numFmtId="3" fontId="41" fillId="0" borderId="177" xfId="0" applyNumberFormat="1" applyFont="1" applyBorder="1" applyAlignment="1" applyProtection="1">
      <alignment horizontal="center" vertical="center" shrinkToFit="1"/>
      <protection hidden="1"/>
    </xf>
    <xf numFmtId="3" fontId="41" fillId="0" borderId="178" xfId="0" applyNumberFormat="1" applyFont="1" applyBorder="1" applyAlignment="1" applyProtection="1">
      <alignment horizontal="center" vertical="center" shrinkToFit="1"/>
      <protection hidden="1"/>
    </xf>
    <xf numFmtId="3" fontId="41" fillId="0" borderId="179" xfId="0" applyNumberFormat="1" applyFont="1" applyBorder="1" applyAlignment="1" applyProtection="1">
      <alignment horizontal="center" vertical="center" shrinkToFit="1"/>
      <protection hidden="1"/>
    </xf>
    <xf numFmtId="3" fontId="41" fillId="0" borderId="183" xfId="0" applyNumberFormat="1" applyFont="1" applyBorder="1" applyAlignment="1" applyProtection="1">
      <alignment horizontal="center" vertical="center" shrinkToFit="1"/>
      <protection hidden="1"/>
    </xf>
    <xf numFmtId="3" fontId="41" fillId="0" borderId="180" xfId="0" applyNumberFormat="1" applyFont="1" applyBorder="1" applyAlignment="1" applyProtection="1">
      <alignment horizontal="center" vertical="center" shrinkToFit="1"/>
      <protection hidden="1"/>
    </xf>
    <xf numFmtId="3" fontId="41" fillId="0" borderId="75" xfId="0" applyNumberFormat="1" applyFont="1" applyBorder="1" applyAlignment="1" applyProtection="1">
      <alignment horizontal="center" vertical="center" shrinkToFit="1"/>
      <protection hidden="1"/>
    </xf>
    <xf numFmtId="3" fontId="41" fillId="0" borderId="34" xfId="0" applyNumberFormat="1" applyFont="1" applyBorder="1" applyAlignment="1" applyProtection="1">
      <alignment horizontal="center" vertical="center" shrinkToFit="1"/>
      <protection hidden="1"/>
    </xf>
    <xf numFmtId="0" fontId="58" fillId="0" borderId="48" xfId="0" applyFont="1" applyBorder="1" applyAlignment="1" applyProtection="1">
      <alignment horizontal="left" vertical="center" wrapText="1" indent="3"/>
      <protection hidden="1"/>
    </xf>
    <xf numFmtId="3" fontId="41" fillId="0" borderId="45" xfId="0" applyNumberFormat="1" applyFont="1" applyBorder="1" applyAlignment="1" applyProtection="1">
      <alignment horizontal="center" vertical="center" shrinkToFit="1"/>
      <protection hidden="1"/>
    </xf>
    <xf numFmtId="3" fontId="41" fillId="0" borderId="181" xfId="0" applyNumberFormat="1" applyFont="1" applyBorder="1" applyAlignment="1" applyProtection="1">
      <alignment horizontal="center" vertical="center" shrinkToFit="1"/>
      <protection hidden="1"/>
    </xf>
    <xf numFmtId="0" fontId="58" fillId="0" borderId="44" xfId="0" applyFont="1" applyBorder="1" applyAlignment="1" applyProtection="1">
      <alignment horizontal="left" vertical="center" wrapText="1" indent="3"/>
      <protection hidden="1"/>
    </xf>
    <xf numFmtId="0" fontId="58" fillId="0" borderId="19" xfId="0" applyFont="1" applyBorder="1" applyAlignment="1" applyProtection="1">
      <alignment horizontal="left" vertical="center" wrapText="1" indent="3"/>
      <protection hidden="1"/>
    </xf>
    <xf numFmtId="3" fontId="41" fillId="2" borderId="37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179" xfId="0" applyFont="1" applyBorder="1" applyAlignment="1" applyProtection="1">
      <alignment horizontal="left" vertical="center" wrapText="1" indent="1"/>
      <protection hidden="1"/>
    </xf>
    <xf numFmtId="0" fontId="58" fillId="0" borderId="188" xfId="0" applyFont="1" applyBorder="1" applyAlignment="1" applyProtection="1">
      <alignment horizontal="left" vertical="center" wrapText="1" indent="3"/>
      <protection hidden="1"/>
    </xf>
    <xf numFmtId="3" fontId="41" fillId="0" borderId="189" xfId="0" applyNumberFormat="1" applyFont="1" applyBorder="1" applyAlignment="1" applyProtection="1">
      <alignment horizontal="center" vertical="center" shrinkToFit="1"/>
      <protection hidden="1"/>
    </xf>
    <xf numFmtId="3" fontId="41" fillId="2" borderId="75" xfId="0" applyNumberFormat="1" applyFont="1" applyFill="1" applyBorder="1" applyAlignment="1" applyProtection="1">
      <alignment horizontal="center" vertical="center" shrinkToFit="1"/>
      <protection locked="0"/>
    </xf>
    <xf numFmtId="3" fontId="41" fillId="2" borderId="34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186" xfId="0" applyFont="1" applyBorder="1" applyAlignment="1" applyProtection="1">
      <alignment horizontal="left" vertical="center" wrapText="1" indent="1"/>
      <protection hidden="1"/>
    </xf>
    <xf numFmtId="3" fontId="41" fillId="0" borderId="182" xfId="0" applyNumberFormat="1" applyFont="1" applyBorder="1" applyAlignment="1" applyProtection="1">
      <alignment horizontal="center" vertical="center" shrinkToFit="1"/>
      <protection hidden="1"/>
    </xf>
    <xf numFmtId="3" fontId="41" fillId="2" borderId="82" xfId="0" applyNumberFormat="1" applyFont="1" applyFill="1" applyBorder="1" applyAlignment="1" applyProtection="1">
      <alignment horizontal="center" vertical="center" shrinkToFit="1"/>
      <protection locked="0"/>
    </xf>
    <xf numFmtId="3" fontId="41" fillId="2" borderId="95" xfId="0" applyNumberFormat="1" applyFont="1" applyFill="1" applyBorder="1" applyAlignment="1" applyProtection="1">
      <alignment horizontal="center" vertical="center" shrinkToFit="1"/>
      <protection locked="0"/>
    </xf>
    <xf numFmtId="3" fontId="41" fillId="0" borderId="184" xfId="0" applyNumberFormat="1" applyFont="1" applyBorder="1" applyAlignment="1" applyProtection="1">
      <alignment horizontal="center" vertical="center" shrinkToFit="1"/>
      <protection hidden="1"/>
    </xf>
    <xf numFmtId="3" fontId="41" fillId="0" borderId="195" xfId="0" applyNumberFormat="1" applyFont="1" applyBorder="1" applyAlignment="1" applyProtection="1">
      <alignment horizontal="center" vertical="center" shrinkToFit="1"/>
      <protection hidden="1"/>
    </xf>
    <xf numFmtId="3" fontId="41" fillId="2" borderId="190" xfId="0" applyNumberFormat="1" applyFont="1" applyFill="1" applyBorder="1" applyAlignment="1" applyProtection="1">
      <alignment horizontal="center" vertical="center" shrinkToFit="1"/>
      <protection locked="0"/>
    </xf>
    <xf numFmtId="3" fontId="41" fillId="2" borderId="191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187" xfId="0" applyFont="1" applyBorder="1" applyAlignment="1" applyProtection="1">
      <alignment horizontal="left" vertical="center" wrapText="1" indent="1"/>
      <protection hidden="1"/>
    </xf>
    <xf numFmtId="0" fontId="33" fillId="0" borderId="116" xfId="0" applyFont="1" applyBorder="1" applyAlignment="1" applyProtection="1">
      <alignment horizontal="left" vertical="center" wrapText="1" indent="1"/>
      <protection hidden="1"/>
    </xf>
    <xf numFmtId="0" fontId="33" fillId="0" borderId="2" xfId="0" applyFont="1" applyBorder="1" applyAlignment="1" applyProtection="1">
      <alignment horizontal="left" vertical="center" wrapText="1" indent="1"/>
      <protection hidden="1"/>
    </xf>
    <xf numFmtId="3" fontId="41" fillId="0" borderId="31" xfId="0" applyNumberFormat="1" applyFont="1" applyBorder="1" applyAlignment="1" applyProtection="1">
      <alignment horizontal="center" vertical="center" shrinkToFit="1"/>
      <protection hidden="1"/>
    </xf>
    <xf numFmtId="3" fontId="41" fillId="0" borderId="152" xfId="0" applyNumberFormat="1" applyFont="1" applyBorder="1" applyAlignment="1" applyProtection="1">
      <alignment horizontal="center" vertical="center" shrinkToFit="1"/>
      <protection hidden="1"/>
    </xf>
    <xf numFmtId="3" fontId="41" fillId="2" borderId="97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0" xfId="0" applyFont="1" applyAlignment="1" applyProtection="1">
      <alignment wrapText="1"/>
      <protection hidden="1"/>
    </xf>
    <xf numFmtId="0" fontId="75" fillId="0" borderId="0" xfId="0" applyFont="1" applyAlignment="1" applyProtection="1">
      <alignment horizontal="center" vertical="center"/>
      <protection hidden="1"/>
    </xf>
    <xf numFmtId="0" fontId="76" fillId="0" borderId="0" xfId="0" applyFont="1" applyAlignment="1" applyProtection="1">
      <alignment horizontal="center" vertical="center"/>
      <protection hidden="1"/>
    </xf>
    <xf numFmtId="0" fontId="60" fillId="0" borderId="0" xfId="0" applyFont="1" applyAlignment="1" applyProtection="1">
      <alignment vertical="center" wrapText="1"/>
      <protection hidden="1"/>
    </xf>
    <xf numFmtId="0" fontId="77" fillId="0" borderId="0" xfId="0" applyFont="1" applyAlignment="1" applyProtection="1">
      <alignment vertical="center" wrapText="1"/>
      <protection hidden="1"/>
    </xf>
    <xf numFmtId="0" fontId="41" fillId="0" borderId="0" xfId="0" applyFont="1" applyAlignment="1" applyProtection="1">
      <alignment vertical="center"/>
      <protection hidden="1"/>
    </xf>
    <xf numFmtId="0" fontId="31" fillId="0" borderId="0" xfId="0" applyFont="1" applyAlignment="1" applyProtection="1">
      <alignment horizontal="left" indent="5"/>
      <protection hidden="1"/>
    </xf>
    <xf numFmtId="0" fontId="31" fillId="0" borderId="0" xfId="0" applyFont="1" applyAlignment="1" applyProtection="1">
      <alignment horizontal="center" vertical="center"/>
      <protection hidden="1"/>
    </xf>
    <xf numFmtId="0" fontId="31" fillId="0" borderId="0" xfId="0" applyFont="1" applyAlignment="1">
      <alignment vertical="center" wrapText="1"/>
    </xf>
    <xf numFmtId="0" fontId="31" fillId="0" borderId="0" xfId="0" applyFont="1" applyAlignment="1" applyProtection="1">
      <alignment vertical="center" wrapText="1"/>
      <protection hidden="1"/>
    </xf>
    <xf numFmtId="0" fontId="31" fillId="0" borderId="0" xfId="0" applyFont="1" applyAlignment="1" applyProtection="1">
      <alignment horizontal="center" vertical="center" wrapText="1"/>
      <protection hidden="1"/>
    </xf>
    <xf numFmtId="0" fontId="35" fillId="0" borderId="26" xfId="0" applyFont="1" applyBorder="1" applyAlignment="1" applyProtection="1">
      <alignment horizontal="center" vertical="center" wrapText="1"/>
      <protection hidden="1"/>
    </xf>
    <xf numFmtId="0" fontId="57" fillId="0" borderId="80" xfId="0" applyFont="1" applyBorder="1" applyAlignment="1" applyProtection="1">
      <alignment horizontal="center" vertical="center" wrapText="1"/>
      <protection hidden="1"/>
    </xf>
    <xf numFmtId="0" fontId="57" fillId="0" borderId="152" xfId="0" applyFont="1" applyBorder="1" applyAlignment="1" applyProtection="1">
      <alignment horizontal="center" vertical="center" wrapText="1"/>
      <protection hidden="1"/>
    </xf>
    <xf numFmtId="0" fontId="57" fillId="0" borderId="153" xfId="0" applyFont="1" applyBorder="1" applyAlignment="1" applyProtection="1">
      <alignment horizontal="center" vertical="center" wrapText="1"/>
      <protection hidden="1"/>
    </xf>
    <xf numFmtId="0" fontId="48" fillId="0" borderId="22" xfId="0" applyFont="1" applyBorder="1" applyAlignment="1" applyProtection="1">
      <alignment horizontal="center" vertical="center" wrapText="1"/>
      <protection hidden="1"/>
    </xf>
    <xf numFmtId="3" fontId="57" fillId="0" borderId="23" xfId="0" applyNumberFormat="1" applyFont="1" applyBorder="1" applyAlignment="1" applyProtection="1">
      <alignment horizontal="center" vertical="center" shrinkToFit="1"/>
      <protection hidden="1"/>
    </xf>
    <xf numFmtId="3" fontId="57" fillId="0" borderId="66" xfId="0" applyNumberFormat="1" applyFont="1" applyBorder="1" applyAlignment="1" applyProtection="1">
      <alignment horizontal="center" vertical="center" shrinkToFit="1"/>
      <protection hidden="1"/>
    </xf>
    <xf numFmtId="3" fontId="57" fillId="0" borderId="22" xfId="0" applyNumberFormat="1" applyFont="1" applyBorder="1" applyAlignment="1" applyProtection="1">
      <alignment horizontal="center" vertical="center" shrinkToFit="1"/>
      <protection hidden="1"/>
    </xf>
    <xf numFmtId="3" fontId="57" fillId="0" borderId="154" xfId="0" applyNumberFormat="1" applyFont="1" applyBorder="1" applyAlignment="1" applyProtection="1">
      <alignment horizontal="center" vertical="center" shrinkToFit="1"/>
      <protection hidden="1"/>
    </xf>
    <xf numFmtId="3" fontId="57" fillId="0" borderId="155" xfId="0" applyNumberFormat="1" applyFont="1" applyBorder="1" applyAlignment="1" applyProtection="1">
      <alignment horizontal="center" vertical="center" shrinkToFit="1"/>
      <protection hidden="1"/>
    </xf>
    <xf numFmtId="0" fontId="57" fillId="0" borderId="0" xfId="0" applyFont="1" applyAlignment="1" applyProtection="1">
      <alignment horizontal="right" vertical="center"/>
      <protection hidden="1"/>
    </xf>
    <xf numFmtId="0" fontId="57" fillId="0" borderId="0" xfId="0" applyFont="1" applyAlignment="1" applyProtection="1">
      <alignment horizontal="left" vertical="center" wrapText="1"/>
      <protection hidden="1"/>
    </xf>
    <xf numFmtId="0" fontId="78" fillId="0" borderId="0" xfId="0" applyFont="1" applyAlignment="1" applyProtection="1">
      <alignment horizontal="center" vertical="center" wrapText="1"/>
      <protection hidden="1"/>
    </xf>
    <xf numFmtId="3" fontId="41" fillId="2" borderId="157" xfId="0" applyNumberFormat="1" applyFont="1" applyFill="1" applyBorder="1" applyAlignment="1" applyProtection="1">
      <alignment horizontal="center" vertical="center" shrinkToFit="1"/>
      <protection locked="0"/>
    </xf>
    <xf numFmtId="0" fontId="57" fillId="0" borderId="58" xfId="0" applyFont="1" applyBorder="1" applyAlignment="1" applyProtection="1">
      <alignment horizontal="right" vertical="center"/>
      <protection hidden="1"/>
    </xf>
    <xf numFmtId="0" fontId="57" fillId="0" borderId="58" xfId="0" applyFont="1" applyBorder="1" applyAlignment="1" applyProtection="1">
      <alignment horizontal="left" vertical="center" wrapText="1"/>
      <protection hidden="1"/>
    </xf>
    <xf numFmtId="0" fontId="78" fillId="0" borderId="58" xfId="0" applyFont="1" applyBorder="1" applyAlignment="1" applyProtection="1">
      <alignment horizontal="center" vertical="center" wrapText="1"/>
      <protection hidden="1"/>
    </xf>
    <xf numFmtId="3" fontId="41" fillId="2" borderId="159" xfId="0" applyNumberFormat="1" applyFont="1" applyFill="1" applyBorder="1" applyAlignment="1" applyProtection="1">
      <alignment horizontal="center" vertical="center" shrinkToFit="1"/>
      <protection locked="0"/>
    </xf>
    <xf numFmtId="3" fontId="41" fillId="0" borderId="58" xfId="0" applyNumberFormat="1" applyFont="1" applyBorder="1" applyAlignment="1" applyProtection="1">
      <alignment horizontal="center" vertical="center" shrinkToFit="1"/>
      <protection hidden="1"/>
    </xf>
    <xf numFmtId="0" fontId="57" fillId="0" borderId="24" xfId="0" applyFont="1" applyBorder="1" applyAlignment="1" applyProtection="1">
      <alignment horizontal="right" vertical="center"/>
      <protection hidden="1"/>
    </xf>
    <xf numFmtId="0" fontId="57" fillId="0" borderId="24" xfId="0" applyFont="1" applyBorder="1" applyAlignment="1" applyProtection="1">
      <alignment horizontal="left" vertical="center" wrapText="1"/>
      <protection hidden="1"/>
    </xf>
    <xf numFmtId="0" fontId="78" fillId="0" borderId="24" xfId="0" applyFont="1" applyBorder="1" applyAlignment="1" applyProtection="1">
      <alignment horizontal="center" vertical="center" wrapText="1"/>
      <protection hidden="1"/>
    </xf>
    <xf numFmtId="3" fontId="41" fillId="0" borderId="25" xfId="0" applyNumberFormat="1" applyFont="1" applyBorder="1" applyAlignment="1" applyProtection="1">
      <alignment horizontal="center" vertical="center" shrinkToFit="1"/>
      <protection hidden="1"/>
    </xf>
    <xf numFmtId="3" fontId="41" fillId="2" borderId="78" xfId="0" applyNumberFormat="1" applyFont="1" applyFill="1" applyBorder="1" applyAlignment="1" applyProtection="1">
      <alignment horizontal="center" vertical="center" shrinkToFit="1"/>
      <protection locked="0"/>
    </xf>
    <xf numFmtId="3" fontId="41" fillId="2" borderId="24" xfId="0" applyNumberFormat="1" applyFont="1" applyFill="1" applyBorder="1" applyAlignment="1" applyProtection="1">
      <alignment horizontal="center" vertical="center" shrinkToFit="1"/>
      <protection locked="0"/>
    </xf>
    <xf numFmtId="3" fontId="41" fillId="0" borderId="160" xfId="0" applyNumberFormat="1" applyFont="1" applyBorder="1" applyAlignment="1" applyProtection="1">
      <alignment horizontal="center" vertical="center" shrinkToFit="1"/>
      <protection hidden="1"/>
    </xf>
    <xf numFmtId="3" fontId="41" fillId="2" borderId="161" xfId="0" applyNumberFormat="1" applyFont="1" applyFill="1" applyBorder="1" applyAlignment="1" applyProtection="1">
      <alignment horizontal="center" vertical="center" shrinkToFit="1"/>
      <protection locked="0"/>
    </xf>
    <xf numFmtId="3" fontId="41" fillId="0" borderId="24" xfId="0" applyNumberFormat="1" applyFont="1" applyBorder="1" applyAlignment="1" applyProtection="1">
      <alignment horizontal="center" vertical="center" shrinkToFit="1"/>
      <protection hidden="1"/>
    </xf>
    <xf numFmtId="0" fontId="57" fillId="0" borderId="20" xfId="0" applyFont="1" applyBorder="1" applyAlignment="1" applyProtection="1">
      <alignment horizontal="right" vertical="center"/>
      <protection hidden="1"/>
    </xf>
    <xf numFmtId="0" fontId="57" fillId="0" borderId="20" xfId="0" applyFont="1" applyBorder="1" applyAlignment="1" applyProtection="1">
      <alignment horizontal="left" vertical="center" wrapText="1"/>
      <protection hidden="1"/>
    </xf>
    <xf numFmtId="0" fontId="78" fillId="0" borderId="20" xfId="0" applyFont="1" applyBorder="1" applyAlignment="1" applyProtection="1">
      <alignment horizontal="center" vertical="center" wrapText="1"/>
      <protection hidden="1"/>
    </xf>
    <xf numFmtId="3" fontId="41" fillId="0" borderId="21" xfId="0" applyNumberFormat="1" applyFont="1" applyBorder="1" applyAlignment="1" applyProtection="1">
      <alignment horizontal="center" vertical="center" shrinkToFit="1"/>
      <protection hidden="1"/>
    </xf>
    <xf numFmtId="3" fontId="41" fillId="2" borderId="79" xfId="0" applyNumberFormat="1" applyFont="1" applyFill="1" applyBorder="1" applyAlignment="1" applyProtection="1">
      <alignment horizontal="center" vertical="center" shrinkToFit="1"/>
      <protection locked="0"/>
    </xf>
    <xf numFmtId="3" fontId="41" fillId="2" borderId="20" xfId="0" applyNumberFormat="1" applyFont="1" applyFill="1" applyBorder="1" applyAlignment="1" applyProtection="1">
      <alignment horizontal="center" vertical="center" shrinkToFit="1"/>
      <protection locked="0"/>
    </xf>
    <xf numFmtId="3" fontId="41" fillId="0" borderId="162" xfId="0" applyNumberFormat="1" applyFont="1" applyBorder="1" applyAlignment="1" applyProtection="1">
      <alignment horizontal="center" vertical="center" shrinkToFit="1"/>
      <protection hidden="1"/>
    </xf>
    <xf numFmtId="3" fontId="41" fillId="2" borderId="163" xfId="0" applyNumberFormat="1" applyFont="1" applyFill="1" applyBorder="1" applyAlignment="1" applyProtection="1">
      <alignment horizontal="center" vertical="center" shrinkToFit="1"/>
      <protection locked="0"/>
    </xf>
    <xf numFmtId="3" fontId="41" fillId="0" borderId="20" xfId="0" applyNumberFormat="1" applyFont="1" applyBorder="1" applyAlignment="1" applyProtection="1">
      <alignment horizontal="center" vertical="center" shrinkToFit="1"/>
      <protection hidden="1"/>
    </xf>
    <xf numFmtId="0" fontId="57" fillId="0" borderId="26" xfId="0" applyFont="1" applyBorder="1" applyAlignment="1" applyProtection="1">
      <alignment horizontal="right" vertical="center"/>
      <protection hidden="1"/>
    </xf>
    <xf numFmtId="0" fontId="57" fillId="0" borderId="26" xfId="0" applyFont="1" applyBorder="1" applyAlignment="1" applyProtection="1">
      <alignment horizontal="left" vertical="center" wrapText="1"/>
      <protection hidden="1"/>
    </xf>
    <xf numFmtId="0" fontId="78" fillId="0" borderId="26" xfId="0" applyFont="1" applyBorder="1" applyAlignment="1" applyProtection="1">
      <alignment horizontal="center" vertical="center" wrapText="1"/>
      <protection hidden="1"/>
    </xf>
    <xf numFmtId="3" fontId="41" fillId="2" borderId="153" xfId="0" applyNumberFormat="1" applyFont="1" applyFill="1" applyBorder="1" applyAlignment="1" applyProtection="1">
      <alignment horizontal="center" vertical="center" shrinkToFit="1"/>
      <protection locked="0"/>
    </xf>
    <xf numFmtId="3" fontId="41" fillId="0" borderId="26" xfId="0" applyNumberFormat="1" applyFont="1" applyBorder="1" applyAlignment="1" applyProtection="1">
      <alignment horizontal="center" vertical="center" shrinkToFit="1"/>
      <protection hidden="1"/>
    </xf>
    <xf numFmtId="0" fontId="48" fillId="0" borderId="0" xfId="0" applyFont="1" applyAlignment="1" applyProtection="1">
      <alignment horizontal="center" vertical="center" wrapText="1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45" fillId="0" borderId="0" xfId="0" applyFont="1" applyAlignment="1" applyProtection="1">
      <alignment vertical="center"/>
      <protection hidden="1"/>
    </xf>
    <xf numFmtId="0" fontId="80" fillId="0" borderId="0" xfId="0" applyFont="1" applyAlignment="1" applyProtection="1">
      <alignment vertical="center"/>
      <protection hidden="1"/>
    </xf>
    <xf numFmtId="0" fontId="41" fillId="0" borderId="27" xfId="0" applyFont="1" applyBorder="1" applyAlignment="1" applyProtection="1">
      <alignment horizontal="center" vertical="center" shrinkToFit="1"/>
      <protection hidden="1"/>
    </xf>
    <xf numFmtId="0" fontId="41" fillId="2" borderId="0" xfId="0" applyFont="1" applyFill="1" applyAlignment="1" applyProtection="1">
      <alignment horizontal="left" vertical="center" shrinkToFit="1"/>
      <protection locked="0"/>
    </xf>
    <xf numFmtId="0" fontId="57" fillId="0" borderId="0" xfId="0" applyFont="1" applyAlignment="1" applyProtection="1">
      <alignment horizontal="center" vertical="center" wrapText="1"/>
      <protection hidden="1"/>
    </xf>
    <xf numFmtId="0" fontId="78" fillId="0" borderId="0" xfId="0" applyFont="1" applyAlignment="1" applyProtection="1">
      <alignment horizontal="center" vertical="center"/>
      <protection hidden="1"/>
    </xf>
    <xf numFmtId="0" fontId="41" fillId="2" borderId="17" xfId="0" applyFont="1" applyFill="1" applyBorder="1" applyAlignment="1" applyProtection="1">
      <alignment horizontal="center" vertical="center" shrinkToFit="1"/>
      <protection locked="0"/>
    </xf>
    <xf numFmtId="0" fontId="41" fillId="2" borderId="58" xfId="0" applyFont="1" applyFill="1" applyBorder="1" applyAlignment="1" applyProtection="1">
      <alignment horizontal="left" vertical="center" shrinkToFit="1"/>
      <protection locked="0"/>
    </xf>
    <xf numFmtId="0" fontId="41" fillId="0" borderId="58" xfId="0" applyFont="1" applyBorder="1" applyAlignment="1" applyProtection="1">
      <alignment horizontal="center" vertical="center" wrapText="1"/>
      <protection hidden="1"/>
    </xf>
    <xf numFmtId="0" fontId="78" fillId="0" borderId="61" xfId="0" applyFont="1" applyBorder="1" applyAlignment="1" applyProtection="1">
      <alignment horizontal="center" vertical="center"/>
      <protection hidden="1"/>
    </xf>
    <xf numFmtId="0" fontId="41" fillId="2" borderId="62" xfId="0" applyFont="1" applyFill="1" applyBorder="1" applyAlignment="1" applyProtection="1">
      <alignment horizontal="center" vertical="center" shrinkToFit="1"/>
      <protection locked="0"/>
    </xf>
    <xf numFmtId="0" fontId="66" fillId="0" borderId="0" xfId="0" applyFont="1" applyAlignment="1" applyProtection="1">
      <alignment vertical="center" wrapText="1"/>
      <protection hidden="1"/>
    </xf>
    <xf numFmtId="0" fontId="78" fillId="0" borderId="61" xfId="0" applyFont="1" applyBorder="1" applyAlignment="1" applyProtection="1">
      <alignment horizontal="center" vertical="center" shrinkToFit="1"/>
      <protection hidden="1"/>
    </xf>
    <xf numFmtId="3" fontId="41" fillId="2" borderId="62" xfId="0" applyNumberFormat="1" applyFont="1" applyFill="1" applyBorder="1" applyAlignment="1" applyProtection="1">
      <alignment horizontal="center" vertical="center" shrinkToFit="1"/>
      <protection locked="0"/>
    </xf>
    <xf numFmtId="0" fontId="41" fillId="2" borderId="69" xfId="0" applyFont="1" applyFill="1" applyBorder="1" applyAlignment="1" applyProtection="1">
      <alignment horizontal="left" vertical="center" shrinkToFit="1"/>
      <protection locked="0"/>
    </xf>
    <xf numFmtId="0" fontId="41" fillId="0" borderId="69" xfId="0" applyFont="1" applyBorder="1" applyAlignment="1" applyProtection="1">
      <alignment horizontal="center" vertical="center" wrapText="1"/>
      <protection hidden="1"/>
    </xf>
    <xf numFmtId="0" fontId="57" fillId="0" borderId="69" xfId="0" applyFont="1" applyBorder="1" applyAlignment="1" applyProtection="1">
      <alignment horizontal="center" vertical="center" wrapText="1"/>
      <protection hidden="1"/>
    </xf>
    <xf numFmtId="0" fontId="78" fillId="0" borderId="72" xfId="0" applyFont="1" applyBorder="1" applyAlignment="1" applyProtection="1">
      <alignment horizontal="center" vertical="center"/>
      <protection hidden="1"/>
    </xf>
    <xf numFmtId="3" fontId="41" fillId="2" borderId="71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Alignment="1" applyProtection="1">
      <alignment horizontal="center" vertical="center" wrapText="1"/>
      <protection hidden="1"/>
    </xf>
    <xf numFmtId="3" fontId="37" fillId="0" borderId="0" xfId="0" applyNumberFormat="1" applyFont="1" applyAlignment="1" applyProtection="1">
      <alignment horizontal="center" vertical="center" wrapText="1"/>
      <protection hidden="1"/>
    </xf>
    <xf numFmtId="0" fontId="37" fillId="0" borderId="0" xfId="0" applyFont="1" applyAlignment="1" applyProtection="1">
      <alignment horizontal="left" vertical="center" wrapText="1"/>
      <protection hidden="1"/>
    </xf>
    <xf numFmtId="0" fontId="31" fillId="0" borderId="0" xfId="0" applyFont="1" applyAlignment="1" applyProtection="1">
      <alignment horizontal="left" vertical="center" indent="9"/>
      <protection hidden="1"/>
    </xf>
    <xf numFmtId="0" fontId="31" fillId="0" borderId="26" xfId="0" applyFont="1" applyBorder="1" applyAlignment="1" applyProtection="1">
      <alignment horizontal="left" vertical="center"/>
      <protection hidden="1"/>
    </xf>
    <xf numFmtId="0" fontId="31" fillId="0" borderId="26" xfId="0" applyFont="1" applyBorder="1" applyAlignment="1" applyProtection="1">
      <alignment horizontal="left" vertical="center" indent="9"/>
      <protection hidden="1"/>
    </xf>
    <xf numFmtId="0" fontId="57" fillId="0" borderId="12" xfId="0" applyFont="1" applyBorder="1" applyAlignment="1" applyProtection="1">
      <alignment horizontal="center" wrapText="1"/>
      <protection hidden="1"/>
    </xf>
    <xf numFmtId="0" fontId="57" fillId="0" borderId="64" xfId="0" applyFont="1" applyBorder="1" applyAlignment="1" applyProtection="1">
      <alignment horizontal="center" wrapText="1"/>
      <protection hidden="1"/>
    </xf>
    <xf numFmtId="0" fontId="57" fillId="0" borderId="26" xfId="0" applyFont="1" applyBorder="1" applyAlignment="1" applyProtection="1">
      <alignment horizontal="center" wrapText="1"/>
      <protection hidden="1"/>
    </xf>
    <xf numFmtId="0" fontId="57" fillId="0" borderId="31" xfId="0" applyFont="1" applyBorder="1" applyAlignment="1" applyProtection="1">
      <alignment horizontal="center" wrapText="1"/>
      <protection hidden="1"/>
    </xf>
    <xf numFmtId="0" fontId="57" fillId="0" borderId="65" xfId="0" applyFont="1" applyBorder="1" applyAlignment="1" applyProtection="1">
      <alignment horizontal="center" wrapText="1"/>
      <protection hidden="1"/>
    </xf>
    <xf numFmtId="0" fontId="57" fillId="0" borderId="114" xfId="0" applyFont="1" applyBorder="1" applyAlignment="1" applyProtection="1">
      <alignment horizontal="center" wrapText="1"/>
      <protection hidden="1"/>
    </xf>
    <xf numFmtId="0" fontId="82" fillId="0" borderId="136" xfId="0" applyFont="1" applyBorder="1" applyAlignment="1" applyProtection="1">
      <alignment vertical="center" wrapText="1"/>
      <protection hidden="1"/>
    </xf>
    <xf numFmtId="3" fontId="41" fillId="0" borderId="30" xfId="0" applyNumberFormat="1" applyFont="1" applyBorder="1" applyAlignment="1" applyProtection="1">
      <alignment horizontal="center" vertical="center" shrinkToFit="1"/>
      <protection hidden="1"/>
    </xf>
    <xf numFmtId="3" fontId="41" fillId="0" borderId="137" xfId="0" applyNumberFormat="1" applyFont="1" applyBorder="1" applyAlignment="1" applyProtection="1">
      <alignment horizontal="center" vertical="center" shrinkToFit="1"/>
      <protection hidden="1"/>
    </xf>
    <xf numFmtId="0" fontId="82" fillId="0" borderId="196" xfId="0" applyFont="1" applyBorder="1" applyAlignment="1" applyProtection="1">
      <alignment vertical="center" wrapText="1"/>
      <protection hidden="1"/>
    </xf>
    <xf numFmtId="3" fontId="36" fillId="0" borderId="196" xfId="0" applyNumberFormat="1" applyFont="1" applyBorder="1" applyAlignment="1" applyProtection="1">
      <alignment horizontal="center" vertical="center" shrinkToFit="1"/>
      <protection hidden="1"/>
    </xf>
    <xf numFmtId="3" fontId="41" fillId="0" borderId="196" xfId="0" applyNumberFormat="1" applyFont="1" applyBorder="1" applyAlignment="1" applyProtection="1">
      <alignment horizontal="center" vertical="center" shrinkToFit="1"/>
      <protection hidden="1"/>
    </xf>
    <xf numFmtId="3" fontId="41" fillId="0" borderId="146" xfId="0" applyNumberFormat="1" applyFont="1" applyBorder="1" applyAlignment="1" applyProtection="1">
      <alignment horizontal="center" vertical="center" shrinkToFit="1"/>
      <protection hidden="1"/>
    </xf>
    <xf numFmtId="3" fontId="41" fillId="0" borderId="147" xfId="0" applyNumberFormat="1" applyFont="1" applyBorder="1" applyAlignment="1" applyProtection="1">
      <alignment horizontal="center" vertical="center" shrinkToFit="1"/>
      <protection hidden="1"/>
    </xf>
    <xf numFmtId="3" fontId="41" fillId="2" borderId="127" xfId="0" applyNumberFormat="1" applyFont="1" applyFill="1" applyBorder="1" applyAlignment="1" applyProtection="1">
      <alignment horizontal="center" vertical="center" shrinkToFit="1"/>
      <protection locked="0"/>
    </xf>
    <xf numFmtId="3" fontId="41" fillId="0" borderId="81" xfId="0" applyNumberFormat="1" applyFont="1" applyBorder="1" applyAlignment="1" applyProtection="1">
      <alignment horizontal="center" vertical="center" shrinkToFit="1"/>
      <protection hidden="1"/>
    </xf>
    <xf numFmtId="3" fontId="41" fillId="0" borderId="44" xfId="0" applyNumberFormat="1" applyFont="1" applyBorder="1" applyAlignment="1" applyProtection="1">
      <alignment horizontal="center" vertical="center" shrinkToFit="1"/>
      <protection hidden="1"/>
    </xf>
    <xf numFmtId="3" fontId="41" fillId="2" borderId="143" xfId="0" applyNumberFormat="1" applyFont="1" applyFill="1" applyBorder="1" applyAlignment="1" applyProtection="1">
      <alignment horizontal="center" vertical="center" shrinkToFit="1"/>
      <protection locked="0"/>
    </xf>
    <xf numFmtId="3" fontId="41" fillId="0" borderId="91" xfId="0" applyNumberFormat="1" applyFont="1" applyBorder="1" applyAlignment="1" applyProtection="1">
      <alignment horizontal="center" vertical="center" shrinkToFit="1"/>
      <protection hidden="1"/>
    </xf>
    <xf numFmtId="3" fontId="41" fillId="0" borderId="93" xfId="0" applyNumberFormat="1" applyFont="1" applyBorder="1" applyAlignment="1" applyProtection="1">
      <alignment horizontal="center" vertical="center" shrinkToFit="1"/>
      <protection hidden="1"/>
    </xf>
    <xf numFmtId="3" fontId="41" fillId="0" borderId="144" xfId="0" applyNumberFormat="1" applyFont="1" applyBorder="1" applyAlignment="1" applyProtection="1">
      <alignment horizontal="center" vertical="center" shrinkToFit="1"/>
      <protection hidden="1"/>
    </xf>
    <xf numFmtId="3" fontId="41" fillId="2" borderId="145" xfId="0" applyNumberFormat="1" applyFont="1" applyFill="1" applyBorder="1" applyAlignment="1" applyProtection="1">
      <alignment horizontal="center" vertical="center" shrinkToFit="1"/>
      <protection locked="0"/>
    </xf>
    <xf numFmtId="3" fontId="41" fillId="0" borderId="94" xfId="0" applyNumberFormat="1" applyFont="1" applyBorder="1" applyAlignment="1" applyProtection="1">
      <alignment horizontal="center" vertical="center" shrinkToFit="1"/>
      <protection hidden="1"/>
    </xf>
    <xf numFmtId="3" fontId="41" fillId="0" borderId="55" xfId="0" applyNumberFormat="1" applyFont="1" applyBorder="1" applyAlignment="1" applyProtection="1">
      <alignment horizontal="center" vertical="center" shrinkToFit="1"/>
      <protection hidden="1"/>
    </xf>
    <xf numFmtId="3" fontId="41" fillId="0" borderId="148" xfId="0" applyNumberFormat="1" applyFont="1" applyBorder="1" applyAlignment="1" applyProtection="1">
      <alignment horizontal="center" vertical="center" shrinkToFit="1"/>
      <protection hidden="1"/>
    </xf>
    <xf numFmtId="3" fontId="41" fillId="2" borderId="149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Alignment="1" applyProtection="1">
      <alignment vertical="center"/>
      <protection hidden="1"/>
    </xf>
    <xf numFmtId="0" fontId="80" fillId="0" borderId="0" xfId="0" applyFont="1" applyAlignment="1">
      <alignment vertical="center"/>
    </xf>
    <xf numFmtId="0" fontId="57" fillId="0" borderId="132" xfId="0" applyFont="1" applyBorder="1" applyAlignment="1" applyProtection="1">
      <alignment horizontal="center" vertical="center" wrapText="1"/>
      <protection hidden="1"/>
    </xf>
    <xf numFmtId="0" fontId="57" fillId="0" borderId="133" xfId="0" applyFont="1" applyBorder="1" applyAlignment="1" applyProtection="1">
      <alignment horizontal="center" vertical="center" wrapText="1"/>
      <protection hidden="1"/>
    </xf>
    <xf numFmtId="0" fontId="57" fillId="0" borderId="171" xfId="0" applyFont="1" applyBorder="1" applyAlignment="1" applyProtection="1">
      <alignment horizontal="center" vertical="center" wrapText="1"/>
      <protection hidden="1"/>
    </xf>
    <xf numFmtId="0" fontId="57" fillId="0" borderId="170" xfId="0" applyFont="1" applyBorder="1" applyAlignment="1" applyProtection="1">
      <alignment horizontal="center" vertical="center" wrapText="1"/>
      <protection hidden="1"/>
    </xf>
    <xf numFmtId="0" fontId="67" fillId="0" borderId="0" xfId="0" applyFont="1" applyAlignment="1" applyProtection="1">
      <alignment horizontal="left" vertical="center" indent="2"/>
      <protection hidden="1"/>
    </xf>
    <xf numFmtId="3" fontId="41" fillId="0" borderId="192" xfId="0" applyNumberFormat="1" applyFont="1" applyBorder="1" applyAlignment="1" applyProtection="1">
      <alignment horizontal="center" vertical="center" shrinkToFit="1"/>
      <protection hidden="1"/>
    </xf>
    <xf numFmtId="3" fontId="41" fillId="0" borderId="127" xfId="0" applyNumberFormat="1" applyFont="1" applyBorder="1" applyAlignment="1" applyProtection="1">
      <alignment horizontal="center" vertical="center" shrinkToFit="1"/>
      <protection hidden="1"/>
    </xf>
    <xf numFmtId="0" fontId="34" fillId="0" borderId="139" xfId="0" applyFont="1" applyBorder="1" applyAlignment="1" applyProtection="1">
      <alignment horizontal="left" vertical="center" wrapText="1" indent="7"/>
      <protection hidden="1"/>
    </xf>
    <xf numFmtId="3" fontId="41" fillId="0" borderId="138" xfId="0" applyNumberFormat="1" applyFont="1" applyBorder="1" applyAlignment="1" applyProtection="1">
      <alignment horizontal="center" vertical="center" shrinkToFit="1"/>
      <protection hidden="1"/>
    </xf>
    <xf numFmtId="3" fontId="41" fillId="2" borderId="193" xfId="0" applyNumberFormat="1" applyFont="1" applyFill="1" applyBorder="1" applyAlignment="1" applyProtection="1">
      <alignment horizontal="center" vertical="center" shrinkToFit="1"/>
      <protection locked="0"/>
    </xf>
    <xf numFmtId="3" fontId="41" fillId="2" borderId="141" xfId="0" applyNumberFormat="1" applyFont="1" applyFill="1" applyBorder="1" applyAlignment="1" applyProtection="1">
      <alignment horizontal="center" vertical="center" shrinkToFit="1"/>
      <protection locked="0"/>
    </xf>
    <xf numFmtId="3" fontId="41" fillId="0" borderId="140" xfId="0" applyNumberFormat="1" applyFont="1" applyBorder="1" applyAlignment="1" applyProtection="1">
      <alignment horizontal="center" vertical="center" shrinkToFit="1"/>
      <protection hidden="1"/>
    </xf>
    <xf numFmtId="3" fontId="41" fillId="2" borderId="194" xfId="0" applyNumberFormat="1" applyFont="1" applyFill="1" applyBorder="1" applyAlignment="1" applyProtection="1">
      <alignment horizontal="center" vertical="center" shrinkToFit="1"/>
      <protection locked="0"/>
    </xf>
    <xf numFmtId="3" fontId="41" fillId="2" borderId="139" xfId="0" applyNumberFormat="1" applyFont="1" applyFill="1" applyBorder="1" applyAlignment="1" applyProtection="1">
      <alignment horizontal="center" vertical="center" shrinkToFit="1"/>
      <protection locked="0"/>
    </xf>
    <xf numFmtId="0" fontId="66" fillId="0" borderId="0" xfId="0" applyFont="1" applyAlignment="1" applyProtection="1">
      <alignment vertical="center"/>
      <protection hidden="1"/>
    </xf>
    <xf numFmtId="0" fontId="34" fillId="0" borderId="53" xfId="0" applyFont="1" applyBorder="1" applyAlignment="1" applyProtection="1">
      <alignment horizontal="left" vertical="center" wrapText="1" indent="7"/>
      <protection hidden="1"/>
    </xf>
    <xf numFmtId="3" fontId="41" fillId="2" borderId="130" xfId="0" applyNumberFormat="1" applyFont="1" applyFill="1" applyBorder="1" applyAlignment="1" applyProtection="1">
      <alignment horizontal="center" vertical="center" shrinkToFit="1"/>
      <protection locked="0"/>
    </xf>
    <xf numFmtId="3" fontId="41" fillId="2" borderId="147" xfId="0" applyNumberFormat="1" applyFont="1" applyFill="1" applyBorder="1" applyAlignment="1" applyProtection="1">
      <alignment horizontal="center" vertical="center" shrinkToFit="1"/>
      <protection locked="0"/>
    </xf>
    <xf numFmtId="3" fontId="41" fillId="2" borderId="173" xfId="0" applyNumberFormat="1" applyFont="1" applyFill="1" applyBorder="1" applyAlignment="1" applyProtection="1">
      <alignment horizontal="center" vertical="center" shrinkToFit="1"/>
      <protection locked="0"/>
    </xf>
    <xf numFmtId="3" fontId="41" fillId="2" borderId="53" xfId="0" applyNumberFormat="1" applyFont="1" applyFill="1" applyBorder="1" applyAlignment="1" applyProtection="1">
      <alignment horizontal="center" vertical="center" shrinkToFit="1"/>
      <protection locked="0"/>
    </xf>
    <xf numFmtId="0" fontId="34" fillId="0" borderId="131" xfId="0" applyFont="1" applyBorder="1" applyAlignment="1" applyProtection="1">
      <alignment horizontal="left" vertical="center" wrapText="1" indent="7"/>
      <protection hidden="1"/>
    </xf>
    <xf numFmtId="3" fontId="41" fillId="2" borderId="172" xfId="0" applyNumberFormat="1" applyFont="1" applyFill="1" applyBorder="1" applyAlignment="1" applyProtection="1">
      <alignment horizontal="center" vertical="center" shrinkToFit="1"/>
      <protection locked="0"/>
    </xf>
    <xf numFmtId="3" fontId="41" fillId="2" borderId="175" xfId="0" applyNumberFormat="1" applyFont="1" applyFill="1" applyBorder="1" applyAlignment="1" applyProtection="1">
      <alignment horizontal="center" vertical="center" shrinkToFit="1"/>
      <protection locked="0"/>
    </xf>
    <xf numFmtId="3" fontId="41" fillId="2" borderId="174" xfId="0" applyNumberFormat="1" applyFont="1" applyFill="1" applyBorder="1" applyAlignment="1" applyProtection="1">
      <alignment horizontal="center" vertical="center" shrinkToFit="1"/>
      <protection locked="0"/>
    </xf>
    <xf numFmtId="3" fontId="41" fillId="2" borderId="135" xfId="0" applyNumberFormat="1" applyFont="1" applyFill="1" applyBorder="1" applyAlignment="1" applyProtection="1">
      <alignment horizontal="center" vertical="center" shrinkToFit="1"/>
      <protection locked="0"/>
    </xf>
    <xf numFmtId="3" fontId="72" fillId="0" borderId="6" xfId="0" applyNumberFormat="1" applyFont="1" applyBorder="1" applyAlignment="1" applyProtection="1">
      <alignment vertical="center"/>
      <protection hidden="1"/>
    </xf>
    <xf numFmtId="3" fontId="83" fillId="0" borderId="0" xfId="0" applyNumberFormat="1" applyFont="1" applyAlignment="1" applyProtection="1">
      <alignment vertical="center" wrapText="1"/>
      <protection hidden="1"/>
    </xf>
    <xf numFmtId="0" fontId="84" fillId="0" borderId="0" xfId="0" applyFont="1"/>
    <xf numFmtId="0" fontId="62" fillId="0" borderId="0" xfId="0" applyFont="1"/>
    <xf numFmtId="0" fontId="62" fillId="36" borderId="0" xfId="0" applyFont="1" applyFill="1"/>
    <xf numFmtId="0" fontId="85" fillId="37" borderId="0" xfId="0" applyFont="1" applyFill="1"/>
    <xf numFmtId="0" fontId="28" fillId="0" borderId="0" xfId="0" applyFont="1" applyProtection="1">
      <protection hidden="1"/>
    </xf>
    <xf numFmtId="0" fontId="28" fillId="0" borderId="0" xfId="0" applyFont="1" applyAlignment="1" applyProtection="1">
      <alignment horizontal="center"/>
      <protection hidden="1"/>
    </xf>
    <xf numFmtId="0" fontId="63" fillId="0" borderId="0" xfId="0" applyFont="1" applyAlignment="1" applyProtection="1">
      <alignment horizontal="center"/>
      <protection hidden="1"/>
    </xf>
    <xf numFmtId="0" fontId="86" fillId="0" borderId="0" xfId="0" applyFont="1" applyAlignment="1" applyProtection="1">
      <alignment horizontal="center"/>
      <protection hidden="1"/>
    </xf>
    <xf numFmtId="0" fontId="35" fillId="0" borderId="4" xfId="0" applyFont="1" applyBorder="1" applyAlignment="1" applyProtection="1">
      <alignment horizontal="left" vertical="center" wrapText="1"/>
      <protection hidden="1"/>
    </xf>
    <xf numFmtId="0" fontId="35" fillId="0" borderId="215" xfId="0" applyFont="1" applyBorder="1" applyAlignment="1" applyProtection="1">
      <alignment horizontal="center" vertical="center"/>
      <protection hidden="1"/>
    </xf>
    <xf numFmtId="0" fontId="35" fillId="0" borderId="216" xfId="0" applyFont="1" applyBorder="1" applyAlignment="1" applyProtection="1">
      <alignment horizontal="center" vertical="center" wrapText="1"/>
      <protection hidden="1"/>
    </xf>
    <xf numFmtId="3" fontId="42" fillId="0" borderId="87" xfId="0" applyNumberFormat="1" applyFont="1" applyBorder="1" applyAlignment="1" applyProtection="1">
      <alignment horizontal="center" vertical="center"/>
      <protection hidden="1"/>
    </xf>
    <xf numFmtId="3" fontId="42" fillId="0" borderId="18" xfId="0" applyNumberFormat="1" applyFont="1" applyBorder="1" applyAlignment="1" applyProtection="1">
      <alignment horizontal="center" vertical="center"/>
      <protection hidden="1"/>
    </xf>
    <xf numFmtId="0" fontId="36" fillId="0" borderId="4" xfId="0" applyFont="1" applyBorder="1" applyAlignment="1" applyProtection="1">
      <alignment horizontal="right" vertical="center" wrapText="1"/>
      <protection hidden="1"/>
    </xf>
    <xf numFmtId="0" fontId="35" fillId="0" borderId="0" xfId="0" applyFont="1" applyAlignment="1" applyProtection="1">
      <alignment horizontal="left" vertical="center" wrapText="1"/>
      <protection hidden="1"/>
    </xf>
    <xf numFmtId="0" fontId="44" fillId="0" borderId="4" xfId="0" applyFont="1" applyBorder="1" applyAlignment="1" applyProtection="1">
      <alignment horizontal="left" vertical="center" wrapText="1"/>
      <protection hidden="1"/>
    </xf>
    <xf numFmtId="0" fontId="40" fillId="0" borderId="4" xfId="0" applyFont="1" applyBorder="1" applyAlignment="1" applyProtection="1">
      <alignment horizontal="left" vertical="center" wrapText="1"/>
      <protection hidden="1"/>
    </xf>
    <xf numFmtId="0" fontId="87" fillId="0" borderId="0" xfId="0" applyFont="1" applyAlignment="1" applyProtection="1">
      <alignment horizontal="center"/>
      <protection hidden="1"/>
    </xf>
    <xf numFmtId="0" fontId="88" fillId="0" borderId="0" xfId="0" applyFont="1" applyAlignment="1" applyProtection="1">
      <alignment horizontal="center" vertical="center"/>
      <protection hidden="1"/>
    </xf>
    <xf numFmtId="0" fontId="89" fillId="0" borderId="0" xfId="0" applyFont="1" applyAlignment="1" applyProtection="1">
      <alignment horizontal="center" wrapText="1"/>
      <protection hidden="1"/>
    </xf>
    <xf numFmtId="0" fontId="90" fillId="0" borderId="0" xfId="0" applyFont="1" applyProtection="1">
      <protection hidden="1"/>
    </xf>
    <xf numFmtId="0" fontId="40" fillId="0" borderId="0" xfId="0" applyFont="1" applyAlignment="1" applyProtection="1">
      <alignment horizontal="right" vertical="center" indent="1"/>
      <protection hidden="1"/>
    </xf>
    <xf numFmtId="0" fontId="91" fillId="0" borderId="0" xfId="0" applyFont="1" applyAlignment="1" applyProtection="1">
      <alignment vertical="center"/>
      <protection hidden="1"/>
    </xf>
    <xf numFmtId="0" fontId="56" fillId="2" borderId="60" xfId="0" applyFont="1" applyFill="1" applyBorder="1" applyAlignment="1" applyProtection="1">
      <alignment horizontal="left" vertical="center" shrinkToFit="1"/>
      <protection locked="0" hidden="1"/>
    </xf>
    <xf numFmtId="0" fontId="93" fillId="0" borderId="60" xfId="0" applyFont="1" applyBorder="1" applyAlignment="1" applyProtection="1">
      <alignment horizontal="left" vertical="center" shrinkToFit="1"/>
      <protection hidden="1"/>
    </xf>
    <xf numFmtId="164" fontId="34" fillId="2" borderId="60" xfId="0" applyNumberFormat="1" applyFont="1" applyFill="1" applyBorder="1" applyAlignment="1" applyProtection="1">
      <alignment horizontal="left" vertical="center" shrinkToFit="1"/>
      <protection locked="0" hidden="1"/>
    </xf>
    <xf numFmtId="164" fontId="47" fillId="0" borderId="0" xfId="0" applyNumberFormat="1" applyFont="1" applyAlignment="1" applyProtection="1">
      <alignment horizontal="left" vertical="center"/>
      <protection locked="0" hidden="1"/>
    </xf>
    <xf numFmtId="0" fontId="34" fillId="2" borderId="60" xfId="1" applyFont="1" applyFill="1" applyBorder="1" applyAlignment="1" applyProtection="1">
      <alignment horizontal="left" vertical="center" shrinkToFit="1"/>
      <protection locked="0" hidden="1"/>
    </xf>
    <xf numFmtId="0" fontId="34" fillId="0" borderId="0" xfId="1" applyFont="1" applyFill="1" applyBorder="1" applyAlignment="1" applyProtection="1">
      <alignment horizontal="left" vertical="center" shrinkToFit="1"/>
      <protection locked="0" hidden="1"/>
    </xf>
    <xf numFmtId="0" fontId="34" fillId="2" borderId="60" xfId="0" applyFont="1" applyFill="1" applyBorder="1" applyAlignment="1" applyProtection="1">
      <alignment horizontal="left" vertical="center" shrinkToFit="1"/>
      <protection locked="0"/>
    </xf>
    <xf numFmtId="0" fontId="47" fillId="0" borderId="0" xfId="0" applyFont="1" applyAlignment="1" applyProtection="1">
      <alignment horizontal="left" vertical="center" shrinkToFit="1"/>
      <protection locked="0" hidden="1"/>
    </xf>
    <xf numFmtId="0" fontId="30" fillId="0" borderId="218" xfId="0" applyFont="1" applyBorder="1" applyAlignment="1" applyProtection="1">
      <alignment vertical="top"/>
      <protection hidden="1"/>
    </xf>
    <xf numFmtId="0" fontId="34" fillId="0" borderId="60" xfId="0" applyFont="1" applyBorder="1" applyAlignment="1" applyProtection="1">
      <alignment horizontal="left" vertical="center"/>
      <protection hidden="1"/>
    </xf>
    <xf numFmtId="0" fontId="78" fillId="36" borderId="0" xfId="0" applyFont="1" applyFill="1" applyAlignment="1" applyProtection="1">
      <alignment horizontal="center" vertical="center"/>
      <protection hidden="1"/>
    </xf>
    <xf numFmtId="0" fontId="47" fillId="0" borderId="0" xfId="0" applyFont="1" applyAlignment="1" applyProtection="1">
      <alignment horizontal="left" vertical="center"/>
      <protection locked="0" hidden="1"/>
    </xf>
    <xf numFmtId="0" fontId="33" fillId="0" borderId="0" xfId="0" applyFont="1" applyAlignment="1" applyProtection="1">
      <alignment horizontal="right" vertical="center" indent="1"/>
      <protection hidden="1"/>
    </xf>
    <xf numFmtId="0" fontId="34" fillId="2" borderId="60" xfId="0" applyFont="1" applyFill="1" applyBorder="1" applyAlignment="1" applyProtection="1">
      <alignment horizontal="left" vertical="center" shrinkToFit="1"/>
      <protection locked="0" hidden="1"/>
    </xf>
    <xf numFmtId="0" fontId="30" fillId="0" borderId="0" xfId="0" applyFont="1" applyAlignment="1" applyProtection="1">
      <alignment vertical="top"/>
      <protection hidden="1"/>
    </xf>
    <xf numFmtId="0" fontId="41" fillId="0" borderId="0" xfId="0" applyFont="1" applyAlignment="1" applyProtection="1">
      <alignment horizontal="right" vertical="center" wrapText="1"/>
      <protection hidden="1"/>
    </xf>
    <xf numFmtId="0" fontId="28" fillId="0" borderId="0" xfId="0" applyFont="1" applyAlignment="1">
      <alignment vertical="center"/>
    </xf>
    <xf numFmtId="0" fontId="30" fillId="2" borderId="60" xfId="0" applyFont="1" applyFill="1" applyBorder="1" applyAlignment="1" applyProtection="1">
      <alignment horizontal="left"/>
      <protection locked="0"/>
    </xf>
    <xf numFmtId="0" fontId="30" fillId="0" borderId="0" xfId="0" applyFont="1" applyAlignment="1" applyProtection="1">
      <alignment horizontal="left"/>
      <protection hidden="1"/>
    </xf>
    <xf numFmtId="164" fontId="47" fillId="0" borderId="0" xfId="0" applyNumberFormat="1" applyFont="1" applyAlignment="1" applyProtection="1">
      <alignment horizontal="left" vertical="center" shrinkToFit="1"/>
      <protection locked="0"/>
    </xf>
    <xf numFmtId="0" fontId="47" fillId="0" borderId="0" xfId="0" applyFont="1" applyAlignment="1" applyProtection="1">
      <alignment horizontal="left" vertical="center"/>
      <protection locked="0"/>
    </xf>
    <xf numFmtId="0" fontId="30" fillId="0" borderId="0" xfId="0" applyFont="1" applyAlignment="1" applyProtection="1">
      <alignment horizontal="right" vertical="center" indent="1"/>
      <protection hidden="1"/>
    </xf>
    <xf numFmtId="49" fontId="56" fillId="2" borderId="60" xfId="0" applyNumberFormat="1" applyFont="1" applyFill="1" applyBorder="1" applyAlignment="1" applyProtection="1">
      <alignment horizontal="left" vertical="center" shrinkToFit="1"/>
      <protection locked="0" hidden="1"/>
    </xf>
    <xf numFmtId="0" fontId="59" fillId="0" borderId="0" xfId="0" applyFont="1" applyAlignment="1" applyProtection="1">
      <alignment vertical="center"/>
      <protection hidden="1"/>
    </xf>
    <xf numFmtId="0" fontId="41" fillId="2" borderId="60" xfId="0" applyFont="1" applyFill="1" applyBorder="1" applyAlignment="1" applyProtection="1">
      <alignment vertical="center"/>
      <protection locked="0" hidden="1"/>
    </xf>
    <xf numFmtId="0" fontId="36" fillId="0" borderId="0" xfId="0" applyFont="1" applyAlignment="1" applyProtection="1">
      <alignment horizontal="left" vertical="center" indent="2"/>
      <protection hidden="1"/>
    </xf>
    <xf numFmtId="0" fontId="48" fillId="0" borderId="219" xfId="0" applyFont="1" applyBorder="1" applyAlignment="1" applyProtection="1">
      <alignment horizontal="left" vertical="center" wrapText="1" indent="2"/>
      <protection hidden="1"/>
    </xf>
    <xf numFmtId="0" fontId="48" fillId="0" borderId="116" xfId="0" applyFont="1" applyBorder="1" applyAlignment="1" applyProtection="1">
      <alignment horizontal="left" vertical="center" wrapText="1" indent="2"/>
      <protection hidden="1"/>
    </xf>
    <xf numFmtId="0" fontId="48" fillId="0" borderId="63" xfId="0" applyFont="1" applyBorder="1" applyAlignment="1" applyProtection="1">
      <alignment horizontal="left" vertical="center" wrapText="1" indent="2"/>
      <protection hidden="1"/>
    </xf>
    <xf numFmtId="0" fontId="50" fillId="0" borderId="179" xfId="0" applyFont="1" applyBorder="1" applyAlignment="1" applyProtection="1">
      <alignment vertical="center" wrapText="1"/>
      <protection hidden="1"/>
    </xf>
    <xf numFmtId="0" fontId="50" fillId="0" borderId="0" xfId="0" applyFont="1" applyAlignment="1" applyProtection="1">
      <alignment vertical="center" wrapText="1"/>
      <protection hidden="1"/>
    </xf>
    <xf numFmtId="0" fontId="67" fillId="0" borderId="0" xfId="0" applyFont="1" applyAlignment="1" applyProtection="1">
      <alignment vertical="center" wrapText="1"/>
      <protection hidden="1"/>
    </xf>
    <xf numFmtId="0" fontId="30" fillId="0" borderId="86" xfId="0" applyFont="1" applyBorder="1" applyAlignment="1" applyProtection="1">
      <alignment horizontal="left" vertical="center" wrapText="1" indent="2"/>
      <protection hidden="1"/>
    </xf>
    <xf numFmtId="0" fontId="34" fillId="0" borderId="93" xfId="0" applyFont="1" applyBorder="1" applyAlignment="1" applyProtection="1">
      <alignment horizontal="left" vertical="center" wrapText="1" indent="2"/>
      <protection hidden="1"/>
    </xf>
    <xf numFmtId="0" fontId="66" fillId="0" borderId="0" xfId="0" applyFont="1" applyAlignment="1" applyProtection="1">
      <alignment horizontal="center"/>
      <protection hidden="1"/>
    </xf>
    <xf numFmtId="0" fontId="53" fillId="0" borderId="0" xfId="0" applyFont="1" applyAlignment="1" applyProtection="1">
      <alignment vertical="center"/>
      <protection hidden="1"/>
    </xf>
    <xf numFmtId="0" fontId="66" fillId="0" borderId="18" xfId="0" applyFont="1" applyBorder="1" applyAlignment="1" applyProtection="1">
      <alignment horizontal="center" vertical="center" wrapText="1"/>
      <protection hidden="1"/>
    </xf>
    <xf numFmtId="0" fontId="63" fillId="0" borderId="0" xfId="0" applyFont="1" applyAlignment="1" applyProtection="1">
      <alignment horizontal="left"/>
      <protection hidden="1"/>
    </xf>
    <xf numFmtId="0" fontId="63" fillId="0" borderId="8" xfId="0" applyFont="1" applyBorder="1" applyAlignment="1" applyProtection="1">
      <alignment horizontal="left" vertical="center"/>
      <protection hidden="1"/>
    </xf>
    <xf numFmtId="0" fontId="48" fillId="0" borderId="5" xfId="0" applyFont="1" applyBorder="1" applyAlignment="1" applyProtection="1">
      <alignment horizontal="left" vertical="center" wrapText="1"/>
      <protection hidden="1"/>
    </xf>
    <xf numFmtId="0" fontId="46" fillId="0" borderId="220" xfId="0" applyFont="1" applyBorder="1" applyAlignment="1" applyProtection="1">
      <alignment vertical="center" wrapText="1"/>
      <protection hidden="1"/>
    </xf>
    <xf numFmtId="0" fontId="28" fillId="0" borderId="48" xfId="0" applyFont="1" applyBorder="1" applyAlignment="1" applyProtection="1">
      <alignment horizontal="left" vertical="center" wrapText="1" indent="2"/>
      <protection hidden="1"/>
    </xf>
    <xf numFmtId="0" fontId="28" fillId="0" borderId="49" xfId="0" applyFont="1" applyBorder="1" applyAlignment="1" applyProtection="1">
      <alignment horizontal="left" vertical="center" wrapText="1" indent="2"/>
      <protection hidden="1"/>
    </xf>
    <xf numFmtId="0" fontId="46" fillId="0" borderId="221" xfId="0" applyFont="1" applyBorder="1" applyAlignment="1" applyProtection="1">
      <alignment vertical="center" wrapText="1"/>
      <protection hidden="1"/>
    </xf>
    <xf numFmtId="0" fontId="28" fillId="0" borderId="134" xfId="0" applyFont="1" applyBorder="1" applyAlignment="1" applyProtection="1">
      <alignment horizontal="left" vertical="center" wrapText="1" indent="2"/>
      <protection hidden="1"/>
    </xf>
    <xf numFmtId="0" fontId="28" fillId="0" borderId="48" xfId="0" applyFont="1" applyBorder="1" applyAlignment="1" applyProtection="1">
      <alignment horizontal="left" vertical="center" indent="2"/>
      <protection hidden="1"/>
    </xf>
    <xf numFmtId="0" fontId="28" fillId="0" borderId="131" xfId="0" applyFont="1" applyBorder="1" applyAlignment="1" applyProtection="1">
      <alignment horizontal="left" vertical="center" wrapText="1" indent="2"/>
      <protection hidden="1"/>
    </xf>
    <xf numFmtId="0" fontId="36" fillId="0" borderId="0" xfId="0" applyFont="1" applyProtection="1">
      <protection hidden="1"/>
    </xf>
    <xf numFmtId="0" fontId="34" fillId="0" borderId="48" xfId="0" applyFont="1" applyBorder="1" applyAlignment="1" applyProtection="1">
      <alignment horizontal="left" vertical="center" wrapText="1" indent="3"/>
      <protection hidden="1"/>
    </xf>
    <xf numFmtId="0" fontId="33" fillId="0" borderId="142" xfId="0" applyFont="1" applyBorder="1" applyAlignment="1" applyProtection="1">
      <alignment horizontal="left" vertical="center" wrapText="1" indent="1"/>
      <protection hidden="1"/>
    </xf>
    <xf numFmtId="0" fontId="34" fillId="0" borderId="142" xfId="0" applyFont="1" applyBorder="1" applyAlignment="1" applyProtection="1">
      <alignment horizontal="left" vertical="center" wrapText="1" indent="3"/>
      <protection hidden="1"/>
    </xf>
    <xf numFmtId="0" fontId="34" fillId="0" borderId="44" xfId="0" applyFont="1" applyBorder="1" applyAlignment="1" applyProtection="1">
      <alignment horizontal="left" vertical="center" wrapText="1" indent="3"/>
      <protection hidden="1"/>
    </xf>
    <xf numFmtId="0" fontId="34" fillId="0" borderId="134" xfId="0" applyFont="1" applyBorder="1" applyAlignment="1" applyProtection="1">
      <alignment horizontal="left" vertical="center" wrapText="1" indent="3"/>
      <protection hidden="1"/>
    </xf>
    <xf numFmtId="0" fontId="34" fillId="0" borderId="131" xfId="0" applyFont="1" applyBorder="1" applyAlignment="1" applyProtection="1">
      <alignment horizontal="left" vertical="center" wrapText="1" indent="3"/>
      <protection hidden="1"/>
    </xf>
    <xf numFmtId="0" fontId="40" fillId="0" borderId="35" xfId="0" applyFont="1" applyBorder="1" applyAlignment="1" applyProtection="1">
      <alignment horizontal="left" vertical="center" indent="1"/>
      <protection hidden="1"/>
    </xf>
    <xf numFmtId="0" fontId="42" fillId="0" borderId="222" xfId="0" applyFont="1" applyBorder="1" applyAlignment="1" applyProtection="1">
      <alignment horizontal="center" vertical="center"/>
      <protection hidden="1"/>
    </xf>
    <xf numFmtId="0" fontId="42" fillId="0" borderId="223" xfId="0" applyFont="1" applyBorder="1" applyAlignment="1" applyProtection="1">
      <alignment horizontal="center" vertical="center"/>
      <protection hidden="1"/>
    </xf>
    <xf numFmtId="0" fontId="30" fillId="0" borderId="6" xfId="0" applyFont="1" applyBorder="1" applyAlignment="1" applyProtection="1">
      <alignment vertical="center"/>
      <protection hidden="1"/>
    </xf>
    <xf numFmtId="0" fontId="30" fillId="0" borderId="26" xfId="0" applyFont="1" applyBorder="1" applyAlignment="1" applyProtection="1">
      <alignment vertical="center"/>
      <protection hidden="1"/>
    </xf>
    <xf numFmtId="0" fontId="42" fillId="2" borderId="213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" fontId="25" fillId="39" borderId="0" xfId="0" applyNumberFormat="1" applyFont="1" applyFill="1"/>
    <xf numFmtId="0" fontId="47" fillId="0" borderId="58" xfId="0" applyFont="1" applyBorder="1" applyAlignment="1" applyProtection="1">
      <alignment horizontal="left" vertical="center" wrapText="1" indent="3"/>
      <protection hidden="1"/>
    </xf>
    <xf numFmtId="0" fontId="37" fillId="0" borderId="0" xfId="0" applyFont="1" applyAlignment="1" applyProtection="1">
      <alignment horizontal="left" vertical="center" indent="1"/>
      <protection hidden="1"/>
    </xf>
    <xf numFmtId="0" fontId="37" fillId="0" borderId="0" xfId="0" applyFont="1" applyAlignment="1" applyProtection="1">
      <alignment horizontal="center" vertical="center"/>
      <protection hidden="1"/>
    </xf>
    <xf numFmtId="0" fontId="81" fillId="0" borderId="0" xfId="0" applyFont="1" applyAlignment="1" applyProtection="1">
      <alignment vertical="center" wrapText="1"/>
      <protection hidden="1"/>
    </xf>
    <xf numFmtId="0" fontId="37" fillId="0" borderId="0" xfId="0" quotePrefix="1" applyFont="1" applyAlignment="1" applyProtection="1">
      <alignment horizontal="center" vertical="center"/>
      <protection hidden="1"/>
    </xf>
    <xf numFmtId="0" fontId="94" fillId="0" borderId="0" xfId="0" applyFont="1" applyAlignment="1">
      <alignment horizontal="left" wrapText="1"/>
    </xf>
    <xf numFmtId="0" fontId="95" fillId="0" borderId="0" xfId="0" applyFont="1" applyAlignment="1" applyProtection="1">
      <alignment horizontal="right" vertical="center"/>
      <protection hidden="1"/>
    </xf>
    <xf numFmtId="0" fontId="71" fillId="0" borderId="0" xfId="0" applyFont="1" applyAlignment="1" applyProtection="1">
      <alignment horizontal="left" vertical="center"/>
      <protection hidden="1"/>
    </xf>
    <xf numFmtId="0" fontId="54" fillId="0" borderId="0" xfId="0" applyFont="1" applyAlignment="1">
      <alignment horizontal="left" vertical="center" indent="3"/>
    </xf>
    <xf numFmtId="0" fontId="97" fillId="0" borderId="0" xfId="0" applyFont="1" applyAlignment="1">
      <alignment horizontal="left" wrapText="1"/>
    </xf>
    <xf numFmtId="0" fontId="87" fillId="0" borderId="0" xfId="0" applyFont="1" applyAlignment="1" applyProtection="1">
      <alignment horizontal="center"/>
      <protection hidden="1"/>
    </xf>
    <xf numFmtId="0" fontId="88" fillId="0" borderId="0" xfId="0" applyFont="1" applyAlignment="1" applyProtection="1">
      <alignment horizontal="center" vertical="center"/>
      <protection hidden="1"/>
    </xf>
    <xf numFmtId="0" fontId="92" fillId="38" borderId="75" xfId="0" applyFont="1" applyFill="1" applyBorder="1" applyAlignment="1" applyProtection="1">
      <alignment horizontal="center" vertical="center" wrapText="1" shrinkToFit="1"/>
      <protection hidden="1"/>
    </xf>
    <xf numFmtId="0" fontId="92" fillId="38" borderId="217" xfId="0" applyFont="1" applyFill="1" applyBorder="1" applyAlignment="1" applyProtection="1">
      <alignment horizontal="center" vertical="center" wrapText="1" shrinkToFit="1"/>
      <protection hidden="1"/>
    </xf>
    <xf numFmtId="0" fontId="52" fillId="0" borderId="34" xfId="0" applyFont="1" applyBorder="1" applyAlignment="1" applyProtection="1">
      <alignment horizontal="left" vertical="center" wrapText="1"/>
      <protection hidden="1"/>
    </xf>
    <xf numFmtId="0" fontId="52" fillId="0" borderId="35" xfId="0" applyFont="1" applyBorder="1" applyAlignment="1" applyProtection="1">
      <alignment horizontal="left" vertical="center" wrapText="1"/>
      <protection hidden="1"/>
    </xf>
    <xf numFmtId="0" fontId="52" fillId="0" borderId="36" xfId="0" applyFont="1" applyBorder="1" applyAlignment="1" applyProtection="1">
      <alignment horizontal="left" vertical="center" wrapText="1"/>
      <protection hidden="1"/>
    </xf>
    <xf numFmtId="0" fontId="52" fillId="0" borderId="37" xfId="0" applyFont="1" applyBorder="1" applyAlignment="1" applyProtection="1">
      <alignment horizontal="left" vertical="center" wrapText="1"/>
      <protection hidden="1"/>
    </xf>
    <xf numFmtId="0" fontId="52" fillId="0" borderId="0" xfId="0" applyFont="1" applyAlignment="1" applyProtection="1">
      <alignment horizontal="left" vertical="center" wrapText="1"/>
      <protection hidden="1"/>
    </xf>
    <xf numFmtId="0" fontId="52" fillId="0" borderId="38" xfId="0" applyFont="1" applyBorder="1" applyAlignment="1" applyProtection="1">
      <alignment horizontal="left" vertical="center" wrapText="1"/>
      <protection hidden="1"/>
    </xf>
    <xf numFmtId="0" fontId="52" fillId="0" borderId="39" xfId="0" applyFont="1" applyBorder="1" applyAlignment="1" applyProtection="1">
      <alignment horizontal="left" vertical="center" wrapText="1"/>
      <protection hidden="1"/>
    </xf>
    <xf numFmtId="0" fontId="52" fillId="0" borderId="40" xfId="0" applyFont="1" applyBorder="1" applyAlignment="1" applyProtection="1">
      <alignment horizontal="left" vertical="center" wrapText="1"/>
      <protection hidden="1"/>
    </xf>
    <xf numFmtId="0" fontId="52" fillId="0" borderId="41" xfId="0" applyFont="1" applyBorder="1" applyAlignment="1" applyProtection="1">
      <alignment horizontal="left" vertical="center" wrapText="1"/>
      <protection hidden="1"/>
    </xf>
    <xf numFmtId="0" fontId="34" fillId="2" borderId="34" xfId="0" applyFont="1" applyFill="1" applyBorder="1" applyAlignment="1" applyProtection="1">
      <alignment horizontal="left" vertical="top" wrapText="1"/>
      <protection locked="0"/>
    </xf>
    <xf numFmtId="0" fontId="34" fillId="2" borderId="35" xfId="0" applyFont="1" applyFill="1" applyBorder="1" applyAlignment="1" applyProtection="1">
      <alignment horizontal="left" vertical="top" wrapText="1"/>
      <protection locked="0"/>
    </xf>
    <xf numFmtId="0" fontId="34" fillId="2" borderId="36" xfId="0" applyFont="1" applyFill="1" applyBorder="1" applyAlignment="1" applyProtection="1">
      <alignment horizontal="left" vertical="top" wrapText="1"/>
      <protection locked="0"/>
    </xf>
    <xf numFmtId="0" fontId="34" fillId="2" borderId="37" xfId="0" applyFont="1" applyFill="1" applyBorder="1" applyAlignment="1" applyProtection="1">
      <alignment horizontal="left" vertical="top" wrapText="1"/>
      <protection locked="0"/>
    </xf>
    <xf numFmtId="0" fontId="34" fillId="2" borderId="0" xfId="0" applyFont="1" applyFill="1" applyAlignment="1" applyProtection="1">
      <alignment horizontal="left" vertical="top" wrapText="1"/>
      <protection locked="0"/>
    </xf>
    <xf numFmtId="0" fontId="34" fillId="2" borderId="38" xfId="0" applyFont="1" applyFill="1" applyBorder="1" applyAlignment="1" applyProtection="1">
      <alignment horizontal="left" vertical="top" wrapText="1"/>
      <protection locked="0"/>
    </xf>
    <xf numFmtId="0" fontId="34" fillId="2" borderId="39" xfId="0" applyFont="1" applyFill="1" applyBorder="1" applyAlignment="1" applyProtection="1">
      <alignment horizontal="left" vertical="top" wrapText="1"/>
      <protection locked="0"/>
    </xf>
    <xf numFmtId="0" fontId="34" fillId="2" borderId="40" xfId="0" applyFont="1" applyFill="1" applyBorder="1" applyAlignment="1" applyProtection="1">
      <alignment horizontal="left" vertical="top" wrapText="1"/>
      <protection locked="0"/>
    </xf>
    <xf numFmtId="0" fontId="34" fillId="2" borderId="41" xfId="0" applyFont="1" applyFill="1" applyBorder="1" applyAlignment="1" applyProtection="1">
      <alignment horizontal="left" vertical="top" wrapText="1"/>
      <protection locked="0"/>
    </xf>
    <xf numFmtId="0" fontId="31" fillId="0" borderId="26" xfId="0" applyFont="1" applyBorder="1" applyAlignment="1" applyProtection="1">
      <alignment horizontal="left" vertical="center" wrapText="1"/>
      <protection hidden="1"/>
    </xf>
    <xf numFmtId="0" fontId="33" fillId="0" borderId="6" xfId="0" applyFont="1" applyBorder="1" applyAlignment="1" applyProtection="1">
      <alignment horizontal="center" vertical="center" wrapText="1"/>
      <protection hidden="1"/>
    </xf>
    <xf numFmtId="0" fontId="33" fillId="0" borderId="26" xfId="0" applyFont="1" applyBorder="1" applyAlignment="1" applyProtection="1">
      <alignment horizontal="center" vertical="center" wrapText="1"/>
      <protection hidden="1"/>
    </xf>
    <xf numFmtId="0" fontId="35" fillId="0" borderId="6" xfId="0" applyFont="1" applyBorder="1" applyAlignment="1" applyProtection="1">
      <alignment horizontal="left" vertical="center" wrapText="1"/>
      <protection hidden="1"/>
    </xf>
    <xf numFmtId="0" fontId="35" fillId="0" borderId="26" xfId="0" applyFont="1" applyBorder="1" applyAlignment="1" applyProtection="1">
      <alignment horizontal="left" vertical="center" wrapText="1"/>
      <protection hidden="1"/>
    </xf>
    <xf numFmtId="0" fontId="35" fillId="0" borderId="14" xfId="0" applyFont="1" applyBorder="1" applyAlignment="1" applyProtection="1">
      <alignment horizontal="center" vertical="center"/>
      <protection hidden="1"/>
    </xf>
    <xf numFmtId="0" fontId="35" fillId="0" borderId="15" xfId="0" applyFont="1" applyBorder="1" applyAlignment="1" applyProtection="1">
      <alignment horizontal="center" vertical="center"/>
      <protection hidden="1"/>
    </xf>
    <xf numFmtId="0" fontId="35" fillId="0" borderId="124" xfId="0" applyFont="1" applyBorder="1" applyAlignment="1" applyProtection="1">
      <alignment horizontal="center" vertical="center"/>
      <protection hidden="1"/>
    </xf>
    <xf numFmtId="0" fontId="35" fillId="0" borderId="29" xfId="0" applyFont="1" applyBorder="1" applyAlignment="1" applyProtection="1">
      <alignment horizontal="center" vertical="center"/>
      <protection hidden="1"/>
    </xf>
    <xf numFmtId="3" fontId="66" fillId="0" borderId="6" xfId="0" applyNumberFormat="1" applyFont="1" applyBorder="1" applyAlignment="1" applyProtection="1">
      <alignment horizontal="center" vertical="center" wrapText="1"/>
      <protection hidden="1"/>
    </xf>
    <xf numFmtId="3" fontId="66" fillId="0" borderId="0" xfId="0" applyNumberFormat="1" applyFont="1" applyAlignment="1" applyProtection="1">
      <alignment horizontal="center" vertical="center" wrapText="1"/>
      <protection hidden="1"/>
    </xf>
    <xf numFmtId="3" fontId="66" fillId="0" borderId="40" xfId="0" applyNumberFormat="1" applyFont="1" applyBorder="1" applyAlignment="1" applyProtection="1">
      <alignment horizontal="center" vertical="center" wrapText="1"/>
      <protection hidden="1"/>
    </xf>
    <xf numFmtId="0" fontId="66" fillId="0" borderId="0" xfId="0" applyFont="1" applyAlignment="1" applyProtection="1">
      <alignment horizontal="center" vertical="center" wrapText="1"/>
      <protection hidden="1"/>
    </xf>
    <xf numFmtId="0" fontId="35" fillId="0" borderId="1" xfId="0" applyFont="1" applyBorder="1" applyAlignment="1" applyProtection="1">
      <alignment horizontal="left" vertical="center" wrapText="1"/>
      <protection hidden="1"/>
    </xf>
    <xf numFmtId="0" fontId="35" fillId="0" borderId="19" xfId="0" applyFont="1" applyBorder="1" applyAlignment="1" applyProtection="1">
      <alignment horizontal="left" vertical="center" wrapText="1"/>
      <protection hidden="1"/>
    </xf>
    <xf numFmtId="0" fontId="35" fillId="0" borderId="2" xfId="0" applyFont="1" applyBorder="1" applyAlignment="1" applyProtection="1">
      <alignment horizontal="left" vertical="center" wrapText="1"/>
      <protection hidden="1"/>
    </xf>
    <xf numFmtId="0" fontId="35" fillId="0" borderId="9" xfId="0" applyFont="1" applyBorder="1" applyAlignment="1" applyProtection="1">
      <alignment horizontal="center" vertical="center" wrapText="1"/>
      <protection hidden="1"/>
    </xf>
    <xf numFmtId="0" fontId="35" fillId="0" borderId="6" xfId="0" applyFont="1" applyBorder="1" applyAlignment="1" applyProtection="1">
      <alignment horizontal="center" vertical="center" wrapText="1"/>
      <protection hidden="1"/>
    </xf>
    <xf numFmtId="0" fontId="35" fillId="0" borderId="33" xfId="0" applyFont="1" applyBorder="1" applyAlignment="1" applyProtection="1">
      <alignment horizontal="center" vertical="center" wrapText="1"/>
      <protection hidden="1"/>
    </xf>
    <xf numFmtId="0" fontId="35" fillId="0" borderId="10" xfId="0" applyFont="1" applyBorder="1" applyAlignment="1" applyProtection="1">
      <alignment horizontal="center" vertical="center" wrapText="1"/>
      <protection hidden="1"/>
    </xf>
    <xf numFmtId="0" fontId="35" fillId="0" borderId="11" xfId="0" applyFont="1" applyBorder="1" applyAlignment="1" applyProtection="1">
      <alignment horizontal="center" vertical="center" wrapText="1"/>
      <protection hidden="1"/>
    </xf>
    <xf numFmtId="0" fontId="35" fillId="0" borderId="28" xfId="0" applyFont="1" applyBorder="1" applyAlignment="1" applyProtection="1">
      <alignment horizontal="center" vertical="center" wrapText="1"/>
      <protection hidden="1"/>
    </xf>
    <xf numFmtId="0" fontId="35" fillId="0" borderId="13" xfId="0" applyFont="1" applyBorder="1" applyAlignment="1" applyProtection="1">
      <alignment horizontal="center" vertical="center" wrapText="1"/>
      <protection hidden="1"/>
    </xf>
    <xf numFmtId="0" fontId="35" fillId="0" borderId="27" xfId="0" applyFont="1" applyBorder="1" applyAlignment="1" applyProtection="1">
      <alignment horizontal="center" vertical="center" wrapText="1"/>
      <protection hidden="1"/>
    </xf>
    <xf numFmtId="0" fontId="35" fillId="0" borderId="73" xfId="0" applyFont="1" applyBorder="1" applyAlignment="1" applyProtection="1">
      <alignment horizontal="center" vertical="center" wrapText="1"/>
      <protection hidden="1"/>
    </xf>
    <xf numFmtId="0" fontId="35" fillId="0" borderId="74" xfId="0" applyFont="1" applyBorder="1" applyAlignment="1" applyProtection="1">
      <alignment horizontal="center" vertical="center" wrapText="1"/>
      <protection hidden="1"/>
    </xf>
    <xf numFmtId="0" fontId="60" fillId="0" borderId="15" xfId="0" applyFont="1" applyBorder="1" applyAlignment="1" applyProtection="1">
      <alignment horizontal="right" vertical="center" wrapText="1"/>
      <protection hidden="1"/>
    </xf>
    <xf numFmtId="0" fontId="60" fillId="0" borderId="124" xfId="0" applyFont="1" applyBorder="1" applyAlignment="1" applyProtection="1">
      <alignment horizontal="right" vertical="center" wrapText="1"/>
      <protection hidden="1"/>
    </xf>
    <xf numFmtId="0" fontId="67" fillId="0" borderId="22" xfId="0" applyFont="1" applyBorder="1" applyAlignment="1" applyProtection="1">
      <alignment horizontal="left" vertical="center" wrapText="1"/>
      <protection hidden="1"/>
    </xf>
    <xf numFmtId="0" fontId="35" fillId="0" borderId="14" xfId="0" applyFont="1" applyBorder="1" applyAlignment="1" applyProtection="1">
      <alignment horizontal="center" vertical="center" wrapText="1"/>
      <protection hidden="1"/>
    </xf>
    <xf numFmtId="0" fontId="35" fillId="0" borderId="15" xfId="0" applyFont="1" applyBorder="1" applyAlignment="1" applyProtection="1">
      <alignment horizontal="center" vertical="center" wrapText="1"/>
      <protection hidden="1"/>
    </xf>
    <xf numFmtId="0" fontId="35" fillId="0" borderId="150" xfId="0" applyFont="1" applyBorder="1" applyAlignment="1" applyProtection="1">
      <alignment horizontal="center" vertical="center" wrapText="1"/>
      <protection hidden="1"/>
    </xf>
    <xf numFmtId="0" fontId="35" fillId="0" borderId="151" xfId="0" applyFont="1" applyBorder="1" applyAlignment="1" applyProtection="1">
      <alignment horizontal="center" vertical="center" wrapText="1"/>
      <protection hidden="1"/>
    </xf>
    <xf numFmtId="0" fontId="79" fillId="0" borderId="0" xfId="0" applyFont="1" applyAlignment="1" applyProtection="1">
      <alignment horizontal="center" vertical="center" wrapText="1"/>
      <protection hidden="1"/>
    </xf>
    <xf numFmtId="0" fontId="77" fillId="0" borderId="0" xfId="0" applyFont="1" applyAlignment="1" applyProtection="1">
      <alignment horizontal="center" vertical="center" wrapText="1"/>
      <protection hidden="1"/>
    </xf>
    <xf numFmtId="0" fontId="60" fillId="0" borderId="0" xfId="0" applyFont="1" applyAlignment="1" applyProtection="1">
      <alignment horizontal="center" vertical="center" wrapText="1"/>
      <protection hidden="1"/>
    </xf>
    <xf numFmtId="0" fontId="60" fillId="0" borderId="40" xfId="0" applyFont="1" applyBorder="1" applyAlignment="1" applyProtection="1">
      <alignment horizontal="center" vertical="center" wrapText="1"/>
      <protection hidden="1"/>
    </xf>
    <xf numFmtId="0" fontId="60" fillId="0" borderId="9" xfId="0" applyFont="1" applyBorder="1" applyAlignment="1" applyProtection="1">
      <alignment horizontal="center" vertical="center" wrapText="1"/>
      <protection hidden="1"/>
    </xf>
    <xf numFmtId="0" fontId="60" fillId="0" borderId="6" xfId="0" applyFont="1" applyBorder="1" applyAlignment="1" applyProtection="1">
      <alignment horizontal="center" vertical="center" wrapText="1"/>
      <protection hidden="1"/>
    </xf>
    <xf numFmtId="0" fontId="60" fillId="0" borderId="10" xfId="0" applyFont="1" applyBorder="1" applyAlignment="1" applyProtection="1">
      <alignment horizontal="center" vertical="center" wrapText="1"/>
      <protection hidden="1"/>
    </xf>
    <xf numFmtId="0" fontId="60" fillId="0" borderId="11" xfId="0" applyFont="1" applyBorder="1" applyAlignment="1" applyProtection="1">
      <alignment horizontal="center" vertical="center" wrapText="1"/>
      <protection hidden="1"/>
    </xf>
    <xf numFmtId="0" fontId="60" fillId="0" borderId="32" xfId="0" applyFont="1" applyBorder="1" applyAlignment="1" applyProtection="1">
      <alignment horizontal="center" vertical="center" wrapText="1"/>
      <protection hidden="1"/>
    </xf>
    <xf numFmtId="0" fontId="60" fillId="0" borderId="27" xfId="0" applyFont="1" applyBorder="1" applyAlignment="1" applyProtection="1">
      <alignment horizontal="center" vertical="center" wrapText="1"/>
      <protection hidden="1"/>
    </xf>
    <xf numFmtId="0" fontId="72" fillId="0" borderId="1" xfId="0" applyFont="1" applyBorder="1" applyAlignment="1" applyProtection="1">
      <alignment horizontal="center" vertical="center" wrapText="1"/>
      <protection hidden="1"/>
    </xf>
    <xf numFmtId="0" fontId="72" fillId="0" borderId="19" xfId="0" applyFont="1" applyBorder="1" applyAlignment="1" applyProtection="1">
      <alignment horizontal="center" vertical="center" wrapText="1"/>
      <protection hidden="1"/>
    </xf>
    <xf numFmtId="0" fontId="60" fillId="0" borderId="176" xfId="0" applyFont="1" applyBorder="1" applyAlignment="1" applyProtection="1">
      <alignment horizontal="center" vertical="center" wrapText="1"/>
      <protection hidden="1"/>
    </xf>
    <xf numFmtId="0" fontId="60" fillId="0" borderId="156" xfId="0" applyFont="1" applyBorder="1" applyAlignment="1" applyProtection="1">
      <alignment horizontal="center" vertical="center" wrapText="1"/>
      <protection hidden="1"/>
    </xf>
    <xf numFmtId="0" fontId="30" fillId="2" borderId="34" xfId="0" applyFont="1" applyFill="1" applyBorder="1" applyAlignment="1" applyProtection="1">
      <alignment horizontal="left" vertical="top" wrapText="1"/>
      <protection locked="0" hidden="1"/>
    </xf>
    <xf numFmtId="0" fontId="30" fillId="2" borderId="35" xfId="0" applyFont="1" applyFill="1" applyBorder="1" applyAlignment="1" applyProtection="1">
      <alignment horizontal="left" vertical="top" wrapText="1"/>
      <protection locked="0" hidden="1"/>
    </xf>
    <xf numFmtId="0" fontId="30" fillId="2" borderId="36" xfId="0" applyFont="1" applyFill="1" applyBorder="1" applyAlignment="1" applyProtection="1">
      <alignment horizontal="left" vertical="top" wrapText="1"/>
      <protection locked="0" hidden="1"/>
    </xf>
    <xf numFmtId="0" fontId="30" fillId="2" borderId="37" xfId="0" applyFont="1" applyFill="1" applyBorder="1" applyAlignment="1" applyProtection="1">
      <alignment horizontal="left" vertical="top" wrapText="1"/>
      <protection locked="0" hidden="1"/>
    </xf>
    <xf numFmtId="0" fontId="30" fillId="2" borderId="0" xfId="0" applyFont="1" applyFill="1" applyAlignment="1" applyProtection="1">
      <alignment horizontal="left" vertical="top" wrapText="1"/>
      <protection locked="0" hidden="1"/>
    </xf>
    <xf numFmtId="0" fontId="30" fillId="2" borderId="38" xfId="0" applyFont="1" applyFill="1" applyBorder="1" applyAlignment="1" applyProtection="1">
      <alignment horizontal="left" vertical="top" wrapText="1"/>
      <protection locked="0" hidden="1"/>
    </xf>
    <xf numFmtId="0" fontId="30" fillId="2" borderId="39" xfId="0" applyFont="1" applyFill="1" applyBorder="1" applyAlignment="1" applyProtection="1">
      <alignment horizontal="left" vertical="top" wrapText="1"/>
      <protection locked="0" hidden="1"/>
    </xf>
    <xf numFmtId="0" fontId="30" fillId="2" borderId="40" xfId="0" applyFont="1" applyFill="1" applyBorder="1" applyAlignment="1" applyProtection="1">
      <alignment horizontal="left" vertical="top" wrapText="1"/>
      <protection locked="0" hidden="1"/>
    </xf>
    <xf numFmtId="0" fontId="30" fillId="2" borderId="41" xfId="0" applyFont="1" applyFill="1" applyBorder="1" applyAlignment="1" applyProtection="1">
      <alignment horizontal="left" vertical="top" wrapText="1"/>
      <protection locked="0" hidden="1"/>
    </xf>
    <xf numFmtId="0" fontId="44" fillId="0" borderId="115" xfId="0" applyFont="1" applyBorder="1" applyAlignment="1" applyProtection="1">
      <alignment horizontal="center" vertical="center" wrapText="1"/>
      <protection hidden="1"/>
    </xf>
    <xf numFmtId="0" fontId="44" fillId="0" borderId="117" xfId="0" applyFont="1" applyBorder="1" applyAlignment="1" applyProtection="1">
      <alignment horizontal="center" vertical="center" wrapText="1"/>
      <protection hidden="1"/>
    </xf>
    <xf numFmtId="0" fontId="44" fillId="0" borderId="4" xfId="0" applyFont="1" applyBorder="1" applyAlignment="1" applyProtection="1">
      <alignment horizontal="center" vertical="center" wrapText="1"/>
      <protection hidden="1"/>
    </xf>
    <xf numFmtId="0" fontId="63" fillId="0" borderId="0" xfId="0" applyFont="1" applyAlignment="1" applyProtection="1">
      <alignment horizontal="center" vertical="center" wrapText="1"/>
      <protection hidden="1"/>
    </xf>
    <xf numFmtId="0" fontId="43" fillId="0" borderId="0" xfId="0" applyFont="1" applyAlignment="1" applyProtection="1">
      <alignment horizontal="left" vertical="center" wrapText="1"/>
      <protection hidden="1"/>
    </xf>
    <xf numFmtId="0" fontId="30" fillId="2" borderId="34" xfId="0" applyFont="1" applyFill="1" applyBorder="1" applyAlignment="1" applyProtection="1">
      <alignment horizontal="left" vertical="top" wrapText="1"/>
      <protection locked="0"/>
    </xf>
    <xf numFmtId="0" fontId="30" fillId="2" borderId="35" xfId="0" applyFont="1" applyFill="1" applyBorder="1" applyAlignment="1" applyProtection="1">
      <alignment horizontal="left" vertical="top" wrapText="1"/>
      <protection locked="0"/>
    </xf>
    <xf numFmtId="0" fontId="30" fillId="2" borderId="36" xfId="0" applyFont="1" applyFill="1" applyBorder="1" applyAlignment="1" applyProtection="1">
      <alignment horizontal="left" vertical="top" wrapText="1"/>
      <protection locked="0"/>
    </xf>
    <xf numFmtId="0" fontId="30" fillId="2" borderId="37" xfId="0" applyFont="1" applyFill="1" applyBorder="1" applyAlignment="1" applyProtection="1">
      <alignment horizontal="left" vertical="top" wrapText="1"/>
      <protection locked="0"/>
    </xf>
    <xf numFmtId="0" fontId="30" fillId="2" borderId="0" xfId="0" applyFont="1" applyFill="1" applyAlignment="1" applyProtection="1">
      <alignment horizontal="left" vertical="top" wrapText="1"/>
      <protection locked="0"/>
    </xf>
    <xf numFmtId="0" fontId="30" fillId="2" borderId="38" xfId="0" applyFont="1" applyFill="1" applyBorder="1" applyAlignment="1" applyProtection="1">
      <alignment horizontal="left" vertical="top" wrapText="1"/>
      <protection locked="0"/>
    </xf>
    <xf numFmtId="0" fontId="30" fillId="2" borderId="39" xfId="0" applyFont="1" applyFill="1" applyBorder="1" applyAlignment="1" applyProtection="1">
      <alignment horizontal="left" vertical="top" wrapText="1"/>
      <protection locked="0"/>
    </xf>
    <xf numFmtId="0" fontId="30" fillId="2" borderId="40" xfId="0" applyFont="1" applyFill="1" applyBorder="1" applyAlignment="1" applyProtection="1">
      <alignment horizontal="left" vertical="top" wrapText="1"/>
      <protection locked="0"/>
    </xf>
    <xf numFmtId="0" fontId="30" fillId="2" borderId="41" xfId="0" applyFont="1" applyFill="1" applyBorder="1" applyAlignment="1" applyProtection="1">
      <alignment horizontal="left" vertical="top" wrapText="1"/>
      <protection locked="0"/>
    </xf>
    <xf numFmtId="0" fontId="66" fillId="0" borderId="0" xfId="0" applyFont="1" applyAlignment="1" applyProtection="1">
      <alignment vertical="center" wrapText="1"/>
      <protection hidden="1"/>
    </xf>
    <xf numFmtId="0" fontId="66" fillId="0" borderId="40" xfId="0" applyFont="1" applyBorder="1" applyAlignment="1" applyProtection="1">
      <alignment horizontal="center" vertical="center" wrapText="1"/>
      <protection hidden="1"/>
    </xf>
    <xf numFmtId="0" fontId="36" fillId="0" borderId="37" xfId="0" applyFont="1" applyBorder="1" applyAlignment="1" applyProtection="1">
      <alignment horizontal="left" vertical="center" wrapText="1" indent="1"/>
      <protection hidden="1"/>
    </xf>
    <xf numFmtId="0" fontId="31" fillId="0" borderId="24" xfId="0" applyFont="1" applyBorder="1" applyAlignment="1" applyProtection="1">
      <alignment horizontal="left" vertical="center" wrapText="1"/>
      <protection hidden="1"/>
    </xf>
    <xf numFmtId="0" fontId="34" fillId="0" borderId="0" xfId="0" applyFont="1" applyAlignment="1" applyProtection="1">
      <alignment horizontal="left" vertical="top" wrapText="1"/>
      <protection hidden="1"/>
    </xf>
    <xf numFmtId="0" fontId="41" fillId="0" borderId="0" xfId="0" applyFont="1" applyAlignment="1" applyProtection="1">
      <alignment horizontal="left" vertical="top" wrapText="1"/>
      <protection hidden="1"/>
    </xf>
    <xf numFmtId="0" fontId="36" fillId="0" borderId="0" xfId="0" applyFont="1" applyAlignment="1" applyProtection="1">
      <alignment horizontal="left" vertical="top" wrapText="1" indent="1"/>
      <protection hidden="1"/>
    </xf>
    <xf numFmtId="0" fontId="42" fillId="0" borderId="0" xfId="0" applyFont="1" applyAlignment="1">
      <alignment horizontal="left" vertical="center" wrapText="1"/>
    </xf>
    <xf numFmtId="0" fontId="42" fillId="2" borderId="34" xfId="0" applyFont="1" applyFill="1" applyBorder="1" applyAlignment="1" applyProtection="1">
      <alignment horizontal="left" vertical="top" wrapText="1"/>
      <protection locked="0"/>
    </xf>
    <xf numFmtId="0" fontId="42" fillId="2" borderId="36" xfId="0" applyFont="1" applyFill="1" applyBorder="1" applyAlignment="1" applyProtection="1">
      <alignment horizontal="left" vertical="top" wrapText="1"/>
      <protection locked="0"/>
    </xf>
    <xf numFmtId="0" fontId="42" fillId="2" borderId="37" xfId="0" applyFont="1" applyFill="1" applyBorder="1" applyAlignment="1" applyProtection="1">
      <alignment horizontal="left" vertical="top" wrapText="1"/>
      <protection locked="0"/>
    </xf>
    <xf numFmtId="0" fontId="42" fillId="2" borderId="38" xfId="0" applyFont="1" applyFill="1" applyBorder="1" applyAlignment="1" applyProtection="1">
      <alignment horizontal="left" vertical="top" wrapText="1"/>
      <protection locked="0"/>
    </xf>
    <xf numFmtId="0" fontId="42" fillId="2" borderId="39" xfId="0" applyFont="1" applyFill="1" applyBorder="1" applyAlignment="1" applyProtection="1">
      <alignment horizontal="left" vertical="top" wrapText="1"/>
      <protection locked="0"/>
    </xf>
    <xf numFmtId="0" fontId="42" fillId="2" borderId="41" xfId="0" applyFont="1" applyFill="1" applyBorder="1" applyAlignment="1" applyProtection="1">
      <alignment horizontal="left" vertical="top" wrapText="1"/>
      <protection locked="0"/>
    </xf>
    <xf numFmtId="0" fontId="42" fillId="2" borderId="35" xfId="0" applyFont="1" applyFill="1" applyBorder="1" applyAlignment="1" applyProtection="1">
      <alignment horizontal="left" vertical="top" wrapText="1"/>
      <protection locked="0"/>
    </xf>
    <xf numFmtId="0" fontId="42" fillId="2" borderId="0" xfId="0" applyFont="1" applyFill="1" applyAlignment="1" applyProtection="1">
      <alignment horizontal="left" vertical="top" wrapText="1"/>
      <protection locked="0"/>
    </xf>
    <xf numFmtId="0" fontId="42" fillId="2" borderId="40" xfId="0" applyFont="1" applyFill="1" applyBorder="1" applyAlignment="1" applyProtection="1">
      <alignment horizontal="left" vertical="top" wrapText="1"/>
      <protection locked="0"/>
    </xf>
    <xf numFmtId="0" fontId="44" fillId="0" borderId="1" xfId="0" applyFont="1" applyBorder="1" applyAlignment="1" applyProtection="1">
      <alignment vertical="center"/>
      <protection hidden="1"/>
    </xf>
    <xf numFmtId="0" fontId="44" fillId="0" borderId="19" xfId="0" applyFont="1" applyBorder="1" applyAlignment="1" applyProtection="1">
      <alignment vertical="center"/>
      <protection hidden="1"/>
    </xf>
    <xf numFmtId="0" fontId="35" fillId="0" borderId="32" xfId="0" applyFont="1" applyBorder="1" applyAlignment="1" applyProtection="1">
      <alignment horizontal="center" vertical="center" wrapText="1"/>
      <protection hidden="1"/>
    </xf>
    <xf numFmtId="0" fontId="29" fillId="0" borderId="26" xfId="0" applyFont="1" applyBorder="1" applyAlignment="1" applyProtection="1">
      <alignment horizontal="left" vertical="center" wrapText="1"/>
      <protection hidden="1"/>
    </xf>
    <xf numFmtId="0" fontId="40" fillId="0" borderId="202" xfId="0" applyFont="1" applyBorder="1" applyAlignment="1" applyProtection="1">
      <alignment horizontal="center" vertical="center"/>
      <protection hidden="1"/>
    </xf>
    <xf numFmtId="0" fontId="40" fillId="0" borderId="203" xfId="0" applyFont="1" applyBorder="1" applyAlignment="1" applyProtection="1">
      <alignment horizontal="center" vertical="center"/>
      <protection hidden="1"/>
    </xf>
    <xf numFmtId="0" fontId="40" fillId="0" borderId="204" xfId="0" applyFont="1" applyBorder="1" applyAlignment="1" applyProtection="1">
      <alignment horizontal="center" vertical="center"/>
      <protection hidden="1"/>
    </xf>
    <xf numFmtId="0" fontId="40" fillId="0" borderId="205" xfId="0" applyFont="1" applyBorder="1" applyAlignment="1" applyProtection="1">
      <alignment horizontal="center" vertical="center"/>
      <protection hidden="1"/>
    </xf>
    <xf numFmtId="0" fontId="40" fillId="0" borderId="206" xfId="0" applyFont="1" applyBorder="1" applyAlignment="1" applyProtection="1">
      <alignment horizontal="center" vertical="center"/>
      <protection hidden="1"/>
    </xf>
    <xf numFmtId="3" fontId="51" fillId="0" borderId="0" xfId="0" applyNumberFormat="1" applyFont="1" applyAlignment="1" applyProtection="1">
      <alignment horizontal="left" vertical="center" wrapText="1" shrinkToFit="1"/>
      <protection hidden="1"/>
    </xf>
    <xf numFmtId="0" fontId="42" fillId="2" borderId="35" xfId="0" applyFont="1" applyFill="1" applyBorder="1" applyAlignment="1" applyProtection="1">
      <alignment vertical="top" wrapText="1"/>
      <protection locked="0"/>
    </xf>
    <xf numFmtId="0" fontId="42" fillId="2" borderId="36" xfId="0" applyFont="1" applyFill="1" applyBorder="1" applyAlignment="1" applyProtection="1">
      <alignment vertical="top" wrapText="1"/>
      <protection locked="0"/>
    </xf>
    <xf numFmtId="0" fontId="42" fillId="2" borderId="0" xfId="0" applyFont="1" applyFill="1" applyAlignment="1" applyProtection="1">
      <alignment vertical="top" wrapText="1"/>
      <protection locked="0"/>
    </xf>
    <xf numFmtId="0" fontId="42" fillId="2" borderId="38" xfId="0" applyFont="1" applyFill="1" applyBorder="1" applyAlignment="1" applyProtection="1">
      <alignment vertical="top" wrapText="1"/>
      <protection locked="0"/>
    </xf>
    <xf numFmtId="0" fontId="42" fillId="2" borderId="39" xfId="0" applyFont="1" applyFill="1" applyBorder="1" applyAlignment="1" applyProtection="1">
      <alignment vertical="top" wrapText="1"/>
      <protection locked="0"/>
    </xf>
    <xf numFmtId="0" fontId="42" fillId="2" borderId="40" xfId="0" applyFont="1" applyFill="1" applyBorder="1" applyAlignment="1" applyProtection="1">
      <alignment vertical="top" wrapText="1"/>
      <protection locked="0"/>
    </xf>
    <xf numFmtId="0" fontId="42" fillId="2" borderId="41" xfId="0" applyFont="1" applyFill="1" applyBorder="1" applyAlignment="1" applyProtection="1">
      <alignment vertical="top" wrapText="1"/>
      <protection locked="0"/>
    </xf>
    <xf numFmtId="0" fontId="30" fillId="0" borderId="26" xfId="0" applyFont="1" applyBorder="1" applyAlignment="1" applyProtection="1">
      <alignment horizontal="center" vertical="center"/>
      <protection hidden="1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builtinId="16" customBuiltin="1"/>
    <cellStyle name="Encabezado 4" xfId="8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2" builtinId="20" customBuiltin="1"/>
    <cellStyle name="Hipervínculo" xfId="1" builtinId="8"/>
    <cellStyle name="Incorrecto" xfId="10" builtinId="27" customBuiltin="1"/>
    <cellStyle name="Neutral" xfId="11" builtinId="28" customBuiltin="1"/>
    <cellStyle name="Normal" xfId="0" builtinId="0"/>
    <cellStyle name="Notas" xfId="17" builtinId="10" customBuiltin="1"/>
    <cellStyle name="Salida" xfId="13" builtinId="21" customBuiltin="1"/>
    <cellStyle name="Texto de advertencia" xfId="2" builtinId="11" customBuiltin="1"/>
    <cellStyle name="Texto explicativo" xfId="3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ítulo 4" xfId="43" xr:uid="{00000000-0005-0000-0000-00002A000000}"/>
    <cellStyle name="Total" xfId="18" builtinId="25" customBuiltin="1"/>
  </cellStyles>
  <dxfs count="63"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rgb="FFFFFFCC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rgb="FFFFFFCC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color auto="1"/>
      </font>
    </dxf>
    <dxf>
      <font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</dxf>
    <dxf>
      <border>
        <left style="dotted">
          <color rgb="FF008000"/>
        </left>
        <right style="dotted">
          <color rgb="FF008000"/>
        </right>
        <top style="dotted">
          <color rgb="FF008000"/>
        </top>
        <bottom style="dotted">
          <color rgb="FF008000"/>
        </bottom>
        <vertical/>
        <horizontal/>
      </border>
    </dxf>
    <dxf>
      <font>
        <color rgb="FFFF0000"/>
      </font>
    </dxf>
    <dxf>
      <font>
        <color rgb="FFFF0000"/>
      </font>
    </dxf>
    <dxf>
      <font>
        <color rgb="FFFF0000"/>
      </font>
    </dxf>
    <dxf>
      <border>
        <left style="dotted">
          <color rgb="FF008000"/>
        </left>
        <right style="dotted">
          <color rgb="FF008000"/>
        </right>
        <top style="dotted">
          <color rgb="FF008000"/>
        </top>
        <bottom style="dotted">
          <color rgb="FF008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/>
        <color rgb="FF7030A0"/>
      </font>
      <border>
        <left style="dotted">
          <color rgb="FF7030A0"/>
        </left>
        <right style="dotted">
          <color rgb="FF7030A0"/>
        </right>
        <top style="dotted">
          <color rgb="FF7030A0"/>
        </top>
        <bottom style="dotted">
          <color rgb="FF7030A0"/>
        </bottom>
        <vertical/>
        <horizontal/>
      </border>
    </dxf>
    <dxf>
      <font>
        <b/>
        <i/>
        <color rgb="FFFF0000"/>
      </font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rgb="FFFFFFCC"/>
      </font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color rgb="FFFFFFCC"/>
      </font>
    </dxf>
    <dxf>
      <font>
        <color rgb="FFFFFFCC"/>
      </font>
    </dxf>
  </dxfs>
  <tableStyles count="0" defaultTableStyle="TableStyleMedium9" defaultPivotStyle="PivotStyleLight16"/>
  <colors>
    <mruColors>
      <color rgb="FFFFFF99"/>
      <color rgb="FFFFFFCC"/>
      <color rgb="FF3366FF"/>
      <color rgb="FF0060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FFC000"/>
  </sheetPr>
  <dimension ref="A1:E492"/>
  <sheetViews>
    <sheetView workbookViewId="0">
      <selection sqref="A1:E1048576"/>
    </sheetView>
  </sheetViews>
  <sheetFormatPr baseColWidth="10" defaultColWidth="11.44140625" defaultRowHeight="12"/>
  <cols>
    <col min="1" max="1" width="7.6640625" style="449" customWidth="1"/>
    <col min="2" max="2" width="38.6640625" style="449" customWidth="1"/>
    <col min="3" max="3" width="7.5546875" style="449" customWidth="1"/>
    <col min="4" max="4" width="50" style="449" bestFit="1" customWidth="1"/>
    <col min="5" max="5" width="11.44140625" style="449"/>
    <col min="6" max="16384" width="11.44140625" style="6"/>
  </cols>
  <sheetData>
    <row r="1" spans="1:5">
      <c r="A1" s="448" t="s">
        <v>215</v>
      </c>
      <c r="B1" s="448" t="s">
        <v>1844</v>
      </c>
      <c r="C1" s="448"/>
      <c r="D1" s="448" t="s">
        <v>1844</v>
      </c>
      <c r="E1" s="448" t="s">
        <v>215</v>
      </c>
    </row>
    <row r="2" spans="1:5">
      <c r="A2" s="449" t="s">
        <v>216</v>
      </c>
      <c r="B2" s="449" t="s">
        <v>879</v>
      </c>
      <c r="D2" s="449" t="s">
        <v>879</v>
      </c>
      <c r="E2" s="449" t="s">
        <v>216</v>
      </c>
    </row>
    <row r="3" spans="1:5">
      <c r="A3" s="449" t="s">
        <v>217</v>
      </c>
      <c r="B3" s="449" t="s">
        <v>880</v>
      </c>
      <c r="D3" s="449" t="s">
        <v>880</v>
      </c>
      <c r="E3" s="449" t="s">
        <v>217</v>
      </c>
    </row>
    <row r="4" spans="1:5">
      <c r="A4" s="449" t="s">
        <v>218</v>
      </c>
      <c r="B4" s="449" t="s">
        <v>881</v>
      </c>
      <c r="D4" s="449" t="s">
        <v>881</v>
      </c>
      <c r="E4" s="449" t="s">
        <v>218</v>
      </c>
    </row>
    <row r="5" spans="1:5">
      <c r="A5" s="449" t="s">
        <v>219</v>
      </c>
      <c r="B5" s="449" t="s">
        <v>882</v>
      </c>
      <c r="D5" s="449" t="s">
        <v>882</v>
      </c>
      <c r="E5" s="449" t="s">
        <v>219</v>
      </c>
    </row>
    <row r="6" spans="1:5">
      <c r="A6" s="449" t="s">
        <v>220</v>
      </c>
      <c r="B6" s="449" t="s">
        <v>883</v>
      </c>
      <c r="D6" s="449" t="s">
        <v>883</v>
      </c>
      <c r="E6" s="449" t="s">
        <v>220</v>
      </c>
    </row>
    <row r="7" spans="1:5">
      <c r="A7" s="449" t="s">
        <v>221</v>
      </c>
      <c r="B7" s="449" t="s">
        <v>884</v>
      </c>
      <c r="D7" s="449" t="s">
        <v>884</v>
      </c>
      <c r="E7" s="449" t="s">
        <v>221</v>
      </c>
    </row>
    <row r="8" spans="1:5">
      <c r="A8" s="449" t="s">
        <v>222</v>
      </c>
      <c r="B8" s="449" t="s">
        <v>885</v>
      </c>
      <c r="D8" s="449" t="s">
        <v>885</v>
      </c>
      <c r="E8" s="449" t="s">
        <v>222</v>
      </c>
    </row>
    <row r="9" spans="1:5">
      <c r="A9" s="449" t="s">
        <v>223</v>
      </c>
      <c r="B9" s="449" t="s">
        <v>886</v>
      </c>
      <c r="D9" s="449" t="s">
        <v>886</v>
      </c>
      <c r="E9" s="449" t="s">
        <v>223</v>
      </c>
    </row>
    <row r="10" spans="1:5">
      <c r="A10" s="449" t="s">
        <v>224</v>
      </c>
      <c r="B10" s="449" t="s">
        <v>887</v>
      </c>
      <c r="D10" s="449" t="s">
        <v>887</v>
      </c>
      <c r="E10" s="449" t="s">
        <v>224</v>
      </c>
    </row>
    <row r="11" spans="1:5">
      <c r="A11" s="449" t="s">
        <v>225</v>
      </c>
      <c r="B11" s="449" t="s">
        <v>888</v>
      </c>
      <c r="D11" s="449" t="s">
        <v>888</v>
      </c>
      <c r="E11" s="449" t="s">
        <v>225</v>
      </c>
    </row>
    <row r="12" spans="1:5">
      <c r="A12" s="449" t="s">
        <v>226</v>
      </c>
      <c r="B12" s="449" t="s">
        <v>889</v>
      </c>
      <c r="D12" s="449" t="s">
        <v>889</v>
      </c>
      <c r="E12" s="449" t="s">
        <v>226</v>
      </c>
    </row>
    <row r="13" spans="1:5">
      <c r="A13" s="449" t="s">
        <v>227</v>
      </c>
      <c r="B13" s="449" t="s">
        <v>890</v>
      </c>
      <c r="D13" s="449" t="s">
        <v>890</v>
      </c>
      <c r="E13" s="449" t="s">
        <v>227</v>
      </c>
    </row>
    <row r="14" spans="1:5">
      <c r="A14" s="449" t="s">
        <v>228</v>
      </c>
      <c r="B14" s="449" t="s">
        <v>891</v>
      </c>
      <c r="D14" s="449" t="s">
        <v>891</v>
      </c>
      <c r="E14" s="449" t="s">
        <v>228</v>
      </c>
    </row>
    <row r="15" spans="1:5">
      <c r="A15" s="449" t="s">
        <v>229</v>
      </c>
      <c r="B15" s="449" t="s">
        <v>892</v>
      </c>
      <c r="D15" s="449" t="s">
        <v>892</v>
      </c>
      <c r="E15" s="449" t="s">
        <v>229</v>
      </c>
    </row>
    <row r="16" spans="1:5">
      <c r="A16" s="449" t="s">
        <v>230</v>
      </c>
      <c r="B16" s="449" t="s">
        <v>893</v>
      </c>
      <c r="D16" s="449" t="s">
        <v>893</v>
      </c>
      <c r="E16" s="449" t="s">
        <v>230</v>
      </c>
    </row>
    <row r="17" spans="1:5">
      <c r="A17" s="449" t="s">
        <v>231</v>
      </c>
      <c r="B17" s="449" t="s">
        <v>894</v>
      </c>
      <c r="D17" s="449" t="s">
        <v>894</v>
      </c>
      <c r="E17" s="449" t="s">
        <v>231</v>
      </c>
    </row>
    <row r="18" spans="1:5">
      <c r="A18" s="449" t="s">
        <v>232</v>
      </c>
      <c r="B18" s="449" t="s">
        <v>895</v>
      </c>
      <c r="D18" s="449" t="s">
        <v>895</v>
      </c>
      <c r="E18" s="449" t="s">
        <v>232</v>
      </c>
    </row>
    <row r="19" spans="1:5">
      <c r="A19" s="449" t="s">
        <v>233</v>
      </c>
      <c r="B19" s="449" t="s">
        <v>896</v>
      </c>
      <c r="D19" s="449" t="s">
        <v>896</v>
      </c>
      <c r="E19" s="449" t="s">
        <v>233</v>
      </c>
    </row>
    <row r="20" spans="1:5">
      <c r="A20" s="449" t="s">
        <v>234</v>
      </c>
      <c r="B20" s="449" t="s">
        <v>897</v>
      </c>
      <c r="D20" s="449" t="s">
        <v>897</v>
      </c>
      <c r="E20" s="449" t="s">
        <v>234</v>
      </c>
    </row>
    <row r="21" spans="1:5">
      <c r="A21" s="449" t="s">
        <v>235</v>
      </c>
      <c r="B21" s="449" t="s">
        <v>898</v>
      </c>
      <c r="D21" s="449" t="s">
        <v>898</v>
      </c>
      <c r="E21" s="449" t="s">
        <v>235</v>
      </c>
    </row>
    <row r="22" spans="1:5">
      <c r="A22" s="449" t="s">
        <v>236</v>
      </c>
      <c r="B22" s="449" t="s">
        <v>899</v>
      </c>
      <c r="D22" s="449" t="s">
        <v>899</v>
      </c>
      <c r="E22" s="449" t="s">
        <v>236</v>
      </c>
    </row>
    <row r="23" spans="1:5">
      <c r="A23" s="449" t="s">
        <v>237</v>
      </c>
      <c r="B23" s="449" t="s">
        <v>900</v>
      </c>
      <c r="D23" s="449" t="s">
        <v>900</v>
      </c>
      <c r="E23" s="449" t="s">
        <v>237</v>
      </c>
    </row>
    <row r="24" spans="1:5">
      <c r="A24" s="449" t="s">
        <v>238</v>
      </c>
      <c r="B24" s="449" t="s">
        <v>901</v>
      </c>
      <c r="D24" s="449" t="s">
        <v>901</v>
      </c>
      <c r="E24" s="449" t="s">
        <v>238</v>
      </c>
    </row>
    <row r="25" spans="1:5">
      <c r="A25" s="449" t="s">
        <v>239</v>
      </c>
      <c r="B25" s="449" t="s">
        <v>902</v>
      </c>
      <c r="D25" s="449" t="s">
        <v>902</v>
      </c>
      <c r="E25" s="449" t="s">
        <v>239</v>
      </c>
    </row>
    <row r="26" spans="1:5">
      <c r="A26" s="449" t="s">
        <v>240</v>
      </c>
      <c r="B26" s="449" t="s">
        <v>903</v>
      </c>
      <c r="D26" s="449" t="s">
        <v>903</v>
      </c>
      <c r="E26" s="449" t="s">
        <v>240</v>
      </c>
    </row>
    <row r="27" spans="1:5">
      <c r="A27" s="449" t="s">
        <v>241</v>
      </c>
      <c r="B27" s="449" t="s">
        <v>904</v>
      </c>
      <c r="D27" s="449" t="s">
        <v>904</v>
      </c>
      <c r="E27" s="449" t="s">
        <v>241</v>
      </c>
    </row>
    <row r="28" spans="1:5">
      <c r="A28" s="449" t="s">
        <v>242</v>
      </c>
      <c r="B28" s="449" t="s">
        <v>905</v>
      </c>
      <c r="D28" s="449" t="s">
        <v>905</v>
      </c>
      <c r="E28" s="449" t="s">
        <v>242</v>
      </c>
    </row>
    <row r="29" spans="1:5">
      <c r="A29" s="449" t="s">
        <v>243</v>
      </c>
      <c r="B29" s="449" t="s">
        <v>906</v>
      </c>
      <c r="D29" s="449" t="s">
        <v>906</v>
      </c>
      <c r="E29" s="449" t="s">
        <v>243</v>
      </c>
    </row>
    <row r="30" spans="1:5">
      <c r="A30" s="449" t="s">
        <v>244</v>
      </c>
      <c r="B30" s="449" t="s">
        <v>907</v>
      </c>
      <c r="D30" s="449" t="s">
        <v>907</v>
      </c>
      <c r="E30" s="449" t="s">
        <v>244</v>
      </c>
    </row>
    <row r="31" spans="1:5">
      <c r="A31" s="449" t="s">
        <v>245</v>
      </c>
      <c r="B31" s="449" t="s">
        <v>908</v>
      </c>
      <c r="D31" s="449" t="s">
        <v>908</v>
      </c>
      <c r="E31" s="449" t="s">
        <v>245</v>
      </c>
    </row>
    <row r="32" spans="1:5">
      <c r="A32" s="449" t="s">
        <v>246</v>
      </c>
      <c r="B32" s="449" t="s">
        <v>909</v>
      </c>
      <c r="D32" s="449" t="s">
        <v>909</v>
      </c>
      <c r="E32" s="449" t="s">
        <v>246</v>
      </c>
    </row>
    <row r="33" spans="1:5">
      <c r="A33" s="449" t="s">
        <v>247</v>
      </c>
      <c r="B33" s="449" t="s">
        <v>910</v>
      </c>
      <c r="D33" s="449" t="s">
        <v>910</v>
      </c>
      <c r="E33" s="449" t="s">
        <v>247</v>
      </c>
    </row>
    <row r="34" spans="1:5">
      <c r="A34" s="449" t="s">
        <v>248</v>
      </c>
      <c r="B34" s="449" t="s">
        <v>1950</v>
      </c>
      <c r="D34" s="449" t="s">
        <v>1950</v>
      </c>
      <c r="E34" s="449" t="s">
        <v>248</v>
      </c>
    </row>
    <row r="35" spans="1:5">
      <c r="A35" s="449" t="s">
        <v>249</v>
      </c>
      <c r="B35" s="449" t="s">
        <v>911</v>
      </c>
      <c r="D35" s="449" t="s">
        <v>911</v>
      </c>
      <c r="E35" s="449" t="s">
        <v>249</v>
      </c>
    </row>
    <row r="36" spans="1:5">
      <c r="A36" s="449" t="s">
        <v>250</v>
      </c>
      <c r="B36" s="449" t="s">
        <v>912</v>
      </c>
      <c r="D36" s="449" t="s">
        <v>912</v>
      </c>
      <c r="E36" s="449" t="s">
        <v>250</v>
      </c>
    </row>
    <row r="37" spans="1:5">
      <c r="A37" s="449" t="s">
        <v>251</v>
      </c>
      <c r="B37" s="449" t="s">
        <v>913</v>
      </c>
      <c r="D37" s="449" t="s">
        <v>913</v>
      </c>
      <c r="E37" s="449" t="s">
        <v>251</v>
      </c>
    </row>
    <row r="38" spans="1:5">
      <c r="A38" s="449" t="s">
        <v>252</v>
      </c>
      <c r="B38" s="449" t="s">
        <v>914</v>
      </c>
      <c r="D38" s="449" t="s">
        <v>914</v>
      </c>
      <c r="E38" s="449" t="s">
        <v>252</v>
      </c>
    </row>
    <row r="39" spans="1:5">
      <c r="A39" s="449" t="s">
        <v>253</v>
      </c>
      <c r="B39" s="449" t="s">
        <v>915</v>
      </c>
      <c r="D39" s="449" t="s">
        <v>915</v>
      </c>
      <c r="E39" s="449" t="s">
        <v>253</v>
      </c>
    </row>
    <row r="40" spans="1:5">
      <c r="A40" s="449" t="s">
        <v>254</v>
      </c>
      <c r="B40" s="449" t="s">
        <v>916</v>
      </c>
      <c r="D40" s="449" t="s">
        <v>916</v>
      </c>
      <c r="E40" s="449" t="s">
        <v>254</v>
      </c>
    </row>
    <row r="41" spans="1:5">
      <c r="A41" s="449" t="s">
        <v>255</v>
      </c>
      <c r="B41" s="449" t="s">
        <v>917</v>
      </c>
      <c r="D41" s="449" t="s">
        <v>917</v>
      </c>
      <c r="E41" s="449" t="s">
        <v>255</v>
      </c>
    </row>
    <row r="42" spans="1:5">
      <c r="A42" s="449" t="s">
        <v>256</v>
      </c>
      <c r="B42" s="449" t="s">
        <v>918</v>
      </c>
      <c r="D42" s="449" t="s">
        <v>918</v>
      </c>
      <c r="E42" s="449" t="s">
        <v>256</v>
      </c>
    </row>
    <row r="43" spans="1:5">
      <c r="A43" s="449" t="s">
        <v>257</v>
      </c>
      <c r="B43" s="449" t="s">
        <v>919</v>
      </c>
      <c r="D43" s="449" t="s">
        <v>919</v>
      </c>
      <c r="E43" s="449" t="s">
        <v>257</v>
      </c>
    </row>
    <row r="44" spans="1:5">
      <c r="A44" s="449" t="s">
        <v>258</v>
      </c>
      <c r="B44" s="449" t="s">
        <v>920</v>
      </c>
      <c r="D44" s="449" t="s">
        <v>920</v>
      </c>
      <c r="E44" s="449" t="s">
        <v>258</v>
      </c>
    </row>
    <row r="45" spans="1:5">
      <c r="A45" s="449" t="s">
        <v>259</v>
      </c>
      <c r="B45" s="449" t="s">
        <v>921</v>
      </c>
      <c r="D45" s="449" t="s">
        <v>921</v>
      </c>
      <c r="E45" s="449" t="s">
        <v>259</v>
      </c>
    </row>
    <row r="46" spans="1:5">
      <c r="A46" s="449" t="s">
        <v>260</v>
      </c>
      <c r="B46" s="449" t="s">
        <v>922</v>
      </c>
      <c r="D46" s="449" t="s">
        <v>922</v>
      </c>
      <c r="E46" s="449" t="s">
        <v>260</v>
      </c>
    </row>
    <row r="47" spans="1:5">
      <c r="A47" s="449" t="s">
        <v>261</v>
      </c>
      <c r="B47" s="449" t="s">
        <v>923</v>
      </c>
      <c r="D47" s="449" t="s">
        <v>923</v>
      </c>
      <c r="E47" s="449" t="s">
        <v>261</v>
      </c>
    </row>
    <row r="48" spans="1:5">
      <c r="A48" s="449" t="s">
        <v>262</v>
      </c>
      <c r="B48" s="449" t="s">
        <v>924</v>
      </c>
      <c r="D48" s="449" t="s">
        <v>924</v>
      </c>
      <c r="E48" s="449" t="s">
        <v>262</v>
      </c>
    </row>
    <row r="49" spans="1:5">
      <c r="A49" s="449" t="s">
        <v>263</v>
      </c>
      <c r="B49" s="449" t="s">
        <v>925</v>
      </c>
      <c r="D49" s="449" t="s">
        <v>925</v>
      </c>
      <c r="E49" s="449" t="s">
        <v>263</v>
      </c>
    </row>
    <row r="50" spans="1:5">
      <c r="A50" s="449" t="s">
        <v>264</v>
      </c>
      <c r="B50" s="449" t="s">
        <v>926</v>
      </c>
      <c r="D50" s="449" t="s">
        <v>926</v>
      </c>
      <c r="E50" s="449" t="s">
        <v>264</v>
      </c>
    </row>
    <row r="51" spans="1:5">
      <c r="A51" s="449" t="s">
        <v>265</v>
      </c>
      <c r="B51" s="449" t="s">
        <v>1951</v>
      </c>
      <c r="D51" s="449" t="s">
        <v>1951</v>
      </c>
      <c r="E51" s="449" t="s">
        <v>265</v>
      </c>
    </row>
    <row r="52" spans="1:5">
      <c r="A52" s="449" t="s">
        <v>266</v>
      </c>
      <c r="B52" s="449" t="s">
        <v>927</v>
      </c>
      <c r="D52" s="449" t="s">
        <v>927</v>
      </c>
      <c r="E52" s="449" t="s">
        <v>266</v>
      </c>
    </row>
    <row r="53" spans="1:5">
      <c r="A53" s="449" t="s">
        <v>267</v>
      </c>
      <c r="B53" s="449" t="s">
        <v>928</v>
      </c>
      <c r="D53" s="449" t="s">
        <v>928</v>
      </c>
      <c r="E53" s="449" t="s">
        <v>267</v>
      </c>
    </row>
    <row r="54" spans="1:5">
      <c r="A54" s="449" t="s">
        <v>744</v>
      </c>
      <c r="B54" s="449" t="s">
        <v>929</v>
      </c>
      <c r="D54" s="449" t="s">
        <v>929</v>
      </c>
      <c r="E54" s="449" t="s">
        <v>744</v>
      </c>
    </row>
    <row r="55" spans="1:5">
      <c r="A55" s="449" t="s">
        <v>268</v>
      </c>
      <c r="B55" s="449" t="s">
        <v>930</v>
      </c>
      <c r="D55" s="449" t="s">
        <v>930</v>
      </c>
      <c r="E55" s="449" t="s">
        <v>268</v>
      </c>
    </row>
    <row r="56" spans="1:5">
      <c r="A56" s="449" t="s">
        <v>269</v>
      </c>
      <c r="B56" s="449" t="s">
        <v>1952</v>
      </c>
      <c r="D56" s="449" t="s">
        <v>1952</v>
      </c>
      <c r="E56" s="449" t="s">
        <v>269</v>
      </c>
    </row>
    <row r="57" spans="1:5">
      <c r="A57" s="449" t="s">
        <v>270</v>
      </c>
      <c r="B57" s="449" t="s">
        <v>931</v>
      </c>
      <c r="D57" s="449" t="s">
        <v>931</v>
      </c>
      <c r="E57" s="449" t="s">
        <v>270</v>
      </c>
    </row>
    <row r="58" spans="1:5">
      <c r="A58" s="449" t="s">
        <v>271</v>
      </c>
      <c r="B58" s="449" t="s">
        <v>932</v>
      </c>
      <c r="D58" s="449" t="s">
        <v>932</v>
      </c>
      <c r="E58" s="449" t="s">
        <v>271</v>
      </c>
    </row>
    <row r="59" spans="1:5">
      <c r="A59" s="449" t="s">
        <v>272</v>
      </c>
      <c r="B59" s="449" t="s">
        <v>933</v>
      </c>
      <c r="D59" s="449" t="s">
        <v>933</v>
      </c>
      <c r="E59" s="449" t="s">
        <v>272</v>
      </c>
    </row>
    <row r="60" spans="1:5">
      <c r="A60" s="449" t="s">
        <v>273</v>
      </c>
      <c r="B60" s="449" t="s">
        <v>934</v>
      </c>
      <c r="D60" s="449" t="s">
        <v>934</v>
      </c>
      <c r="E60" s="449" t="s">
        <v>273</v>
      </c>
    </row>
    <row r="61" spans="1:5">
      <c r="A61" s="449" t="s">
        <v>274</v>
      </c>
      <c r="B61" s="449" t="s">
        <v>935</v>
      </c>
      <c r="D61" s="449" t="s">
        <v>935</v>
      </c>
      <c r="E61" s="449" t="s">
        <v>274</v>
      </c>
    </row>
    <row r="62" spans="1:5">
      <c r="A62" s="449" t="s">
        <v>275</v>
      </c>
      <c r="B62" s="449" t="s">
        <v>936</v>
      </c>
      <c r="D62" s="449" t="s">
        <v>936</v>
      </c>
      <c r="E62" s="449" t="s">
        <v>275</v>
      </c>
    </row>
    <row r="63" spans="1:5">
      <c r="A63" s="449" t="s">
        <v>276</v>
      </c>
      <c r="B63" s="449" t="s">
        <v>937</v>
      </c>
      <c r="D63" s="449" t="s">
        <v>937</v>
      </c>
      <c r="E63" s="449" t="s">
        <v>276</v>
      </c>
    </row>
    <row r="64" spans="1:5">
      <c r="A64" s="449" t="s">
        <v>277</v>
      </c>
      <c r="B64" s="449" t="s">
        <v>938</v>
      </c>
      <c r="D64" s="449" t="s">
        <v>938</v>
      </c>
      <c r="E64" s="449" t="s">
        <v>277</v>
      </c>
    </row>
    <row r="65" spans="1:5">
      <c r="A65" s="449" t="s">
        <v>278</v>
      </c>
      <c r="B65" s="449" t="s">
        <v>939</v>
      </c>
      <c r="D65" s="449" t="s">
        <v>939</v>
      </c>
      <c r="E65" s="449" t="s">
        <v>278</v>
      </c>
    </row>
    <row r="66" spans="1:5">
      <c r="A66" s="449" t="s">
        <v>279</v>
      </c>
      <c r="B66" s="449" t="s">
        <v>940</v>
      </c>
      <c r="D66" s="449" t="s">
        <v>940</v>
      </c>
      <c r="E66" s="449" t="s">
        <v>279</v>
      </c>
    </row>
    <row r="67" spans="1:5">
      <c r="A67" s="449" t="s">
        <v>280</v>
      </c>
      <c r="B67" s="449" t="s">
        <v>941</v>
      </c>
      <c r="D67" s="449" t="s">
        <v>941</v>
      </c>
      <c r="E67" s="449" t="s">
        <v>280</v>
      </c>
    </row>
    <row r="68" spans="1:5">
      <c r="A68" s="449" t="s">
        <v>281</v>
      </c>
      <c r="B68" s="449" t="s">
        <v>942</v>
      </c>
      <c r="D68" s="449" t="s">
        <v>942</v>
      </c>
      <c r="E68" s="449" t="s">
        <v>281</v>
      </c>
    </row>
    <row r="69" spans="1:5">
      <c r="A69" s="449" t="s">
        <v>282</v>
      </c>
      <c r="B69" s="449" t="s">
        <v>943</v>
      </c>
      <c r="D69" s="449" t="s">
        <v>943</v>
      </c>
      <c r="E69" s="449" t="s">
        <v>282</v>
      </c>
    </row>
    <row r="70" spans="1:5">
      <c r="A70" s="449" t="s">
        <v>283</v>
      </c>
      <c r="B70" s="449" t="s">
        <v>944</v>
      </c>
      <c r="D70" s="449" t="s">
        <v>944</v>
      </c>
      <c r="E70" s="449" t="s">
        <v>283</v>
      </c>
    </row>
    <row r="71" spans="1:5">
      <c r="A71" s="449" t="s">
        <v>284</v>
      </c>
      <c r="B71" s="449" t="s">
        <v>945</v>
      </c>
      <c r="D71" s="449" t="s">
        <v>945</v>
      </c>
      <c r="E71" s="449" t="s">
        <v>284</v>
      </c>
    </row>
    <row r="72" spans="1:5">
      <c r="A72" s="449" t="s">
        <v>285</v>
      </c>
      <c r="B72" s="449" t="s">
        <v>946</v>
      </c>
      <c r="D72" s="449" t="s">
        <v>946</v>
      </c>
      <c r="E72" s="449" t="s">
        <v>285</v>
      </c>
    </row>
    <row r="73" spans="1:5">
      <c r="A73" s="449" t="s">
        <v>286</v>
      </c>
      <c r="B73" s="449" t="s">
        <v>947</v>
      </c>
      <c r="D73" s="449" t="s">
        <v>947</v>
      </c>
      <c r="E73" s="449" t="s">
        <v>286</v>
      </c>
    </row>
    <row r="74" spans="1:5">
      <c r="A74" s="449" t="s">
        <v>287</v>
      </c>
      <c r="B74" s="449" t="s">
        <v>948</v>
      </c>
      <c r="D74" s="449" t="s">
        <v>948</v>
      </c>
      <c r="E74" s="449" t="s">
        <v>287</v>
      </c>
    </row>
    <row r="75" spans="1:5">
      <c r="A75" s="449" t="s">
        <v>288</v>
      </c>
      <c r="B75" s="449" t="s">
        <v>949</v>
      </c>
      <c r="D75" s="449" t="s">
        <v>949</v>
      </c>
      <c r="E75" s="449" t="s">
        <v>288</v>
      </c>
    </row>
    <row r="76" spans="1:5">
      <c r="A76" s="449" t="s">
        <v>289</v>
      </c>
      <c r="B76" s="449" t="s">
        <v>950</v>
      </c>
      <c r="D76" s="449" t="s">
        <v>950</v>
      </c>
      <c r="E76" s="449" t="s">
        <v>289</v>
      </c>
    </row>
    <row r="77" spans="1:5">
      <c r="A77" s="449" t="s">
        <v>290</v>
      </c>
      <c r="B77" s="449" t="s">
        <v>951</v>
      </c>
      <c r="D77" s="449" t="s">
        <v>951</v>
      </c>
      <c r="E77" s="449" t="s">
        <v>290</v>
      </c>
    </row>
    <row r="78" spans="1:5">
      <c r="A78" s="449" t="s">
        <v>291</v>
      </c>
      <c r="B78" s="449" t="s">
        <v>952</v>
      </c>
      <c r="D78" s="449" t="s">
        <v>952</v>
      </c>
      <c r="E78" s="449" t="s">
        <v>291</v>
      </c>
    </row>
    <row r="79" spans="1:5">
      <c r="A79" s="449" t="s">
        <v>292</v>
      </c>
      <c r="B79" s="449" t="s">
        <v>953</v>
      </c>
      <c r="D79" s="449" t="s">
        <v>953</v>
      </c>
      <c r="E79" s="449" t="s">
        <v>292</v>
      </c>
    </row>
    <row r="80" spans="1:5">
      <c r="A80" s="449" t="s">
        <v>293</v>
      </c>
      <c r="B80" s="449" t="s">
        <v>954</v>
      </c>
      <c r="D80" s="449" t="s">
        <v>954</v>
      </c>
      <c r="E80" s="449" t="s">
        <v>293</v>
      </c>
    </row>
    <row r="81" spans="1:5">
      <c r="A81" s="449" t="s">
        <v>294</v>
      </c>
      <c r="B81" s="449" t="s">
        <v>955</v>
      </c>
      <c r="D81" s="449" t="s">
        <v>955</v>
      </c>
      <c r="E81" s="449" t="s">
        <v>294</v>
      </c>
    </row>
    <row r="82" spans="1:5">
      <c r="A82" s="449" t="s">
        <v>295</v>
      </c>
      <c r="B82" s="449" t="s">
        <v>956</v>
      </c>
      <c r="D82" s="449" t="s">
        <v>956</v>
      </c>
      <c r="E82" s="449" t="s">
        <v>295</v>
      </c>
    </row>
    <row r="83" spans="1:5">
      <c r="A83" s="449" t="s">
        <v>296</v>
      </c>
      <c r="B83" s="449" t="s">
        <v>1953</v>
      </c>
      <c r="D83" s="449" t="s">
        <v>1953</v>
      </c>
      <c r="E83" s="449" t="s">
        <v>296</v>
      </c>
    </row>
    <row r="84" spans="1:5">
      <c r="A84" s="449" t="s">
        <v>297</v>
      </c>
      <c r="B84" s="449" t="s">
        <v>1954</v>
      </c>
      <c r="D84" s="449" t="s">
        <v>1954</v>
      </c>
      <c r="E84" s="449" t="s">
        <v>297</v>
      </c>
    </row>
    <row r="85" spans="1:5">
      <c r="A85" s="449" t="s">
        <v>298</v>
      </c>
      <c r="B85" s="449" t="s">
        <v>957</v>
      </c>
      <c r="D85" s="449" t="s">
        <v>957</v>
      </c>
      <c r="E85" s="449" t="s">
        <v>298</v>
      </c>
    </row>
    <row r="86" spans="1:5">
      <c r="A86" s="449" t="s">
        <v>299</v>
      </c>
      <c r="B86" s="449" t="s">
        <v>958</v>
      </c>
      <c r="D86" s="449" t="s">
        <v>958</v>
      </c>
      <c r="E86" s="449" t="s">
        <v>299</v>
      </c>
    </row>
    <row r="87" spans="1:5">
      <c r="A87" s="449" t="s">
        <v>300</v>
      </c>
      <c r="B87" s="449" t="s">
        <v>959</v>
      </c>
      <c r="D87" s="449" t="s">
        <v>959</v>
      </c>
      <c r="E87" s="449" t="s">
        <v>300</v>
      </c>
    </row>
    <row r="88" spans="1:5">
      <c r="A88" s="449" t="s">
        <v>301</v>
      </c>
      <c r="B88" s="449" t="s">
        <v>960</v>
      </c>
      <c r="D88" s="449" t="s">
        <v>960</v>
      </c>
      <c r="E88" s="449" t="s">
        <v>301</v>
      </c>
    </row>
    <row r="89" spans="1:5">
      <c r="A89" s="449" t="s">
        <v>302</v>
      </c>
      <c r="B89" s="449" t="s">
        <v>961</v>
      </c>
      <c r="D89" s="449" t="s">
        <v>961</v>
      </c>
      <c r="E89" s="449" t="s">
        <v>302</v>
      </c>
    </row>
    <row r="90" spans="1:5">
      <c r="A90" s="449" t="s">
        <v>303</v>
      </c>
      <c r="B90" s="449" t="s">
        <v>962</v>
      </c>
      <c r="D90" s="449" t="s">
        <v>962</v>
      </c>
      <c r="E90" s="449" t="s">
        <v>303</v>
      </c>
    </row>
    <row r="91" spans="1:5">
      <c r="A91" s="449" t="s">
        <v>304</v>
      </c>
      <c r="B91" s="449" t="s">
        <v>963</v>
      </c>
      <c r="D91" s="449" t="s">
        <v>963</v>
      </c>
      <c r="E91" s="449" t="s">
        <v>304</v>
      </c>
    </row>
    <row r="92" spans="1:5">
      <c r="A92" s="449" t="s">
        <v>305</v>
      </c>
      <c r="B92" s="449" t="s">
        <v>964</v>
      </c>
      <c r="D92" s="449" t="s">
        <v>964</v>
      </c>
      <c r="E92" s="449" t="s">
        <v>305</v>
      </c>
    </row>
    <row r="93" spans="1:5">
      <c r="A93" s="449" t="s">
        <v>306</v>
      </c>
      <c r="B93" s="449" t="s">
        <v>965</v>
      </c>
      <c r="D93" s="449" t="s">
        <v>965</v>
      </c>
      <c r="E93" s="449" t="s">
        <v>306</v>
      </c>
    </row>
    <row r="94" spans="1:5">
      <c r="A94" s="449" t="s">
        <v>307</v>
      </c>
      <c r="B94" s="449" t="s">
        <v>966</v>
      </c>
      <c r="D94" s="449" t="s">
        <v>966</v>
      </c>
      <c r="E94" s="449" t="s">
        <v>307</v>
      </c>
    </row>
    <row r="95" spans="1:5">
      <c r="A95" s="449" t="s">
        <v>308</v>
      </c>
      <c r="B95" s="449" t="s">
        <v>967</v>
      </c>
      <c r="D95" s="449" t="s">
        <v>967</v>
      </c>
      <c r="E95" s="449" t="s">
        <v>308</v>
      </c>
    </row>
    <row r="96" spans="1:5">
      <c r="A96" s="449" t="s">
        <v>309</v>
      </c>
      <c r="B96" s="449" t="s">
        <v>968</v>
      </c>
      <c r="D96" s="449" t="s">
        <v>968</v>
      </c>
      <c r="E96" s="449" t="s">
        <v>309</v>
      </c>
    </row>
    <row r="97" spans="1:5">
      <c r="A97" s="449" t="s">
        <v>310</v>
      </c>
      <c r="B97" s="449" t="s">
        <v>969</v>
      </c>
      <c r="D97" s="449" t="s">
        <v>969</v>
      </c>
      <c r="E97" s="449" t="s">
        <v>310</v>
      </c>
    </row>
    <row r="98" spans="1:5">
      <c r="A98" s="449" t="s">
        <v>311</v>
      </c>
      <c r="B98" s="449" t="s">
        <v>970</v>
      </c>
      <c r="D98" s="449" t="s">
        <v>970</v>
      </c>
      <c r="E98" s="449" t="s">
        <v>311</v>
      </c>
    </row>
    <row r="99" spans="1:5">
      <c r="A99" s="449" t="s">
        <v>312</v>
      </c>
      <c r="B99" s="449" t="s">
        <v>971</v>
      </c>
      <c r="D99" s="449" t="s">
        <v>971</v>
      </c>
      <c r="E99" s="449" t="s">
        <v>312</v>
      </c>
    </row>
    <row r="100" spans="1:5">
      <c r="A100" s="449" t="s">
        <v>313</v>
      </c>
      <c r="B100" s="449" t="s">
        <v>972</v>
      </c>
      <c r="D100" s="449" t="s">
        <v>972</v>
      </c>
      <c r="E100" s="449" t="s">
        <v>313</v>
      </c>
    </row>
    <row r="101" spans="1:5">
      <c r="A101" s="449" t="s">
        <v>314</v>
      </c>
      <c r="B101" s="449" t="s">
        <v>973</v>
      </c>
      <c r="D101" s="449" t="s">
        <v>973</v>
      </c>
      <c r="E101" s="449" t="s">
        <v>314</v>
      </c>
    </row>
    <row r="102" spans="1:5">
      <c r="A102" s="449" t="s">
        <v>315</v>
      </c>
      <c r="B102" s="449" t="s">
        <v>974</v>
      </c>
      <c r="D102" s="449" t="s">
        <v>974</v>
      </c>
      <c r="E102" s="449" t="s">
        <v>315</v>
      </c>
    </row>
    <row r="103" spans="1:5">
      <c r="A103" s="449" t="s">
        <v>316</v>
      </c>
      <c r="B103" s="449" t="s">
        <v>975</v>
      </c>
      <c r="D103" s="449" t="s">
        <v>975</v>
      </c>
      <c r="E103" s="449" t="s">
        <v>316</v>
      </c>
    </row>
    <row r="104" spans="1:5">
      <c r="A104" s="449" t="s">
        <v>317</v>
      </c>
      <c r="B104" s="449" t="s">
        <v>976</v>
      </c>
      <c r="D104" s="449" t="s">
        <v>976</v>
      </c>
      <c r="E104" s="449" t="s">
        <v>317</v>
      </c>
    </row>
    <row r="105" spans="1:5">
      <c r="A105" s="449" t="s">
        <v>318</v>
      </c>
      <c r="B105" s="449" t="s">
        <v>977</v>
      </c>
      <c r="D105" s="449" t="s">
        <v>977</v>
      </c>
      <c r="E105" s="449" t="s">
        <v>318</v>
      </c>
    </row>
    <row r="106" spans="1:5">
      <c r="A106" s="449" t="s">
        <v>319</v>
      </c>
      <c r="B106" s="449" t="s">
        <v>978</v>
      </c>
      <c r="D106" s="449" t="s">
        <v>978</v>
      </c>
      <c r="E106" s="449" t="s">
        <v>319</v>
      </c>
    </row>
    <row r="107" spans="1:5">
      <c r="A107" s="449" t="s">
        <v>320</v>
      </c>
      <c r="B107" s="449" t="s">
        <v>1955</v>
      </c>
      <c r="D107" s="449" t="s">
        <v>1955</v>
      </c>
      <c r="E107" s="449" t="s">
        <v>320</v>
      </c>
    </row>
    <row r="108" spans="1:5">
      <c r="A108" s="449" t="s">
        <v>321</v>
      </c>
      <c r="B108" s="449" t="s">
        <v>1956</v>
      </c>
      <c r="D108" s="449" t="s">
        <v>1956</v>
      </c>
      <c r="E108" s="449" t="s">
        <v>321</v>
      </c>
    </row>
    <row r="109" spans="1:5">
      <c r="A109" s="449" t="s">
        <v>322</v>
      </c>
      <c r="B109" s="449" t="s">
        <v>979</v>
      </c>
      <c r="D109" s="449" t="s">
        <v>979</v>
      </c>
      <c r="E109" s="449" t="s">
        <v>322</v>
      </c>
    </row>
    <row r="110" spans="1:5">
      <c r="A110" s="449" t="s">
        <v>323</v>
      </c>
      <c r="B110" s="449" t="s">
        <v>980</v>
      </c>
      <c r="D110" s="449" t="s">
        <v>980</v>
      </c>
      <c r="E110" s="449" t="s">
        <v>323</v>
      </c>
    </row>
    <row r="111" spans="1:5">
      <c r="A111" s="449" t="s">
        <v>324</v>
      </c>
      <c r="B111" s="449" t="s">
        <v>981</v>
      </c>
      <c r="D111" s="449" t="s">
        <v>981</v>
      </c>
      <c r="E111" s="449" t="s">
        <v>324</v>
      </c>
    </row>
    <row r="112" spans="1:5">
      <c r="A112" s="449" t="s">
        <v>325</v>
      </c>
      <c r="B112" s="449" t="s">
        <v>982</v>
      </c>
      <c r="D112" s="449" t="s">
        <v>982</v>
      </c>
      <c r="E112" s="449" t="s">
        <v>325</v>
      </c>
    </row>
    <row r="113" spans="1:5">
      <c r="A113" s="449" t="s">
        <v>326</v>
      </c>
      <c r="B113" s="449" t="s">
        <v>983</v>
      </c>
      <c r="D113" s="449" t="s">
        <v>983</v>
      </c>
      <c r="E113" s="449" t="s">
        <v>326</v>
      </c>
    </row>
    <row r="114" spans="1:5">
      <c r="A114" s="449" t="s">
        <v>327</v>
      </c>
      <c r="B114" s="449" t="s">
        <v>984</v>
      </c>
      <c r="D114" s="449" t="s">
        <v>984</v>
      </c>
      <c r="E114" s="449" t="s">
        <v>327</v>
      </c>
    </row>
    <row r="115" spans="1:5">
      <c r="A115" s="449" t="s">
        <v>328</v>
      </c>
      <c r="B115" s="449" t="s">
        <v>985</v>
      </c>
      <c r="D115" s="449" t="s">
        <v>985</v>
      </c>
      <c r="E115" s="449" t="s">
        <v>328</v>
      </c>
    </row>
    <row r="116" spans="1:5">
      <c r="A116" s="449" t="s">
        <v>329</v>
      </c>
      <c r="B116" s="449" t="s">
        <v>986</v>
      </c>
      <c r="D116" s="449" t="s">
        <v>986</v>
      </c>
      <c r="E116" s="449" t="s">
        <v>329</v>
      </c>
    </row>
    <row r="117" spans="1:5">
      <c r="A117" s="449" t="s">
        <v>330</v>
      </c>
      <c r="B117" s="449" t="s">
        <v>987</v>
      </c>
      <c r="D117" s="449" t="s">
        <v>987</v>
      </c>
      <c r="E117" s="449" t="s">
        <v>330</v>
      </c>
    </row>
    <row r="118" spans="1:5">
      <c r="A118" s="449" t="s">
        <v>745</v>
      </c>
      <c r="B118" s="449" t="s">
        <v>988</v>
      </c>
      <c r="D118" s="449" t="s">
        <v>988</v>
      </c>
      <c r="E118" s="449" t="s">
        <v>745</v>
      </c>
    </row>
    <row r="119" spans="1:5">
      <c r="A119" s="449" t="s">
        <v>331</v>
      </c>
      <c r="B119" s="449" t="s">
        <v>1957</v>
      </c>
      <c r="D119" s="449" t="s">
        <v>1957</v>
      </c>
      <c r="E119" s="449" t="s">
        <v>331</v>
      </c>
    </row>
    <row r="120" spans="1:5">
      <c r="A120" s="449" t="s">
        <v>332</v>
      </c>
      <c r="B120" s="449" t="s">
        <v>1958</v>
      </c>
      <c r="D120" s="449" t="s">
        <v>1958</v>
      </c>
      <c r="E120" s="449" t="s">
        <v>332</v>
      </c>
    </row>
    <row r="121" spans="1:5">
      <c r="A121" s="449" t="s">
        <v>333</v>
      </c>
      <c r="B121" s="449" t="s">
        <v>1959</v>
      </c>
      <c r="D121" s="449" t="s">
        <v>1959</v>
      </c>
      <c r="E121" s="449" t="s">
        <v>333</v>
      </c>
    </row>
    <row r="122" spans="1:5">
      <c r="A122" s="449" t="s">
        <v>334</v>
      </c>
      <c r="B122" s="449" t="s">
        <v>1960</v>
      </c>
      <c r="D122" s="449" t="s">
        <v>1960</v>
      </c>
      <c r="E122" s="449" t="s">
        <v>334</v>
      </c>
    </row>
    <row r="123" spans="1:5">
      <c r="A123" s="449" t="s">
        <v>335</v>
      </c>
      <c r="B123" s="449" t="s">
        <v>1961</v>
      </c>
      <c r="D123" s="449" t="s">
        <v>1961</v>
      </c>
      <c r="E123" s="449" t="s">
        <v>335</v>
      </c>
    </row>
    <row r="124" spans="1:5">
      <c r="A124" s="449" t="s">
        <v>336</v>
      </c>
      <c r="B124" s="449" t="s">
        <v>1962</v>
      </c>
      <c r="D124" s="449" t="s">
        <v>1962</v>
      </c>
      <c r="E124" s="449" t="s">
        <v>336</v>
      </c>
    </row>
    <row r="125" spans="1:5">
      <c r="A125" s="449" t="s">
        <v>337</v>
      </c>
      <c r="B125" s="449" t="s">
        <v>989</v>
      </c>
      <c r="D125" s="449" t="s">
        <v>989</v>
      </c>
      <c r="E125" s="449" t="s">
        <v>337</v>
      </c>
    </row>
    <row r="126" spans="1:5">
      <c r="A126" s="449" t="s">
        <v>338</v>
      </c>
      <c r="B126" s="449" t="s">
        <v>990</v>
      </c>
      <c r="D126" s="449" t="s">
        <v>990</v>
      </c>
      <c r="E126" s="449" t="s">
        <v>338</v>
      </c>
    </row>
    <row r="127" spans="1:5">
      <c r="A127" s="449" t="s">
        <v>339</v>
      </c>
      <c r="B127" s="449" t="s">
        <v>991</v>
      </c>
      <c r="D127" s="449" t="s">
        <v>991</v>
      </c>
      <c r="E127" s="449" t="s">
        <v>339</v>
      </c>
    </row>
    <row r="128" spans="1:5">
      <c r="A128" s="449" t="s">
        <v>340</v>
      </c>
      <c r="B128" s="449" t="s">
        <v>992</v>
      </c>
      <c r="D128" s="449" t="s">
        <v>992</v>
      </c>
      <c r="E128" s="449" t="s">
        <v>340</v>
      </c>
    </row>
    <row r="129" spans="1:5">
      <c r="A129" s="449" t="s">
        <v>341</v>
      </c>
      <c r="B129" s="449" t="s">
        <v>993</v>
      </c>
      <c r="D129" s="449" t="s">
        <v>993</v>
      </c>
      <c r="E129" s="449" t="s">
        <v>341</v>
      </c>
    </row>
    <row r="130" spans="1:5">
      <c r="A130" s="449" t="s">
        <v>342</v>
      </c>
      <c r="B130" s="449" t="s">
        <v>994</v>
      </c>
      <c r="D130" s="449" t="s">
        <v>994</v>
      </c>
      <c r="E130" s="449" t="s">
        <v>342</v>
      </c>
    </row>
    <row r="131" spans="1:5">
      <c r="A131" s="449" t="s">
        <v>343</v>
      </c>
      <c r="B131" s="449" t="s">
        <v>995</v>
      </c>
      <c r="D131" s="449" t="s">
        <v>995</v>
      </c>
      <c r="E131" s="449" t="s">
        <v>343</v>
      </c>
    </row>
    <row r="132" spans="1:5">
      <c r="A132" s="449" t="s">
        <v>344</v>
      </c>
      <c r="B132" s="449" t="s">
        <v>996</v>
      </c>
      <c r="D132" s="449" t="s">
        <v>996</v>
      </c>
      <c r="E132" s="449" t="s">
        <v>344</v>
      </c>
    </row>
    <row r="133" spans="1:5">
      <c r="A133" s="449" t="s">
        <v>345</v>
      </c>
      <c r="B133" s="449" t="s">
        <v>997</v>
      </c>
      <c r="D133" s="449" t="s">
        <v>997</v>
      </c>
      <c r="E133" s="449" t="s">
        <v>345</v>
      </c>
    </row>
    <row r="134" spans="1:5">
      <c r="A134" s="449" t="s">
        <v>346</v>
      </c>
      <c r="B134" s="449" t="s">
        <v>998</v>
      </c>
      <c r="D134" s="449" t="s">
        <v>998</v>
      </c>
      <c r="E134" s="449" t="s">
        <v>346</v>
      </c>
    </row>
    <row r="135" spans="1:5">
      <c r="A135" s="449" t="s">
        <v>347</v>
      </c>
      <c r="B135" s="449" t="s">
        <v>999</v>
      </c>
      <c r="D135" s="449" t="s">
        <v>999</v>
      </c>
      <c r="E135" s="449" t="s">
        <v>347</v>
      </c>
    </row>
    <row r="136" spans="1:5">
      <c r="A136" s="449" t="s">
        <v>348</v>
      </c>
      <c r="B136" s="449" t="s">
        <v>1000</v>
      </c>
      <c r="D136" s="449" t="s">
        <v>1000</v>
      </c>
      <c r="E136" s="449" t="s">
        <v>348</v>
      </c>
    </row>
    <row r="137" spans="1:5">
      <c r="A137" s="449" t="s">
        <v>349</v>
      </c>
      <c r="B137" s="449" t="s">
        <v>1001</v>
      </c>
      <c r="D137" s="449" t="s">
        <v>1001</v>
      </c>
      <c r="E137" s="449" t="s">
        <v>349</v>
      </c>
    </row>
    <row r="138" spans="1:5">
      <c r="A138" s="449" t="s">
        <v>350</v>
      </c>
      <c r="B138" s="449" t="s">
        <v>1002</v>
      </c>
      <c r="D138" s="449" t="s">
        <v>1002</v>
      </c>
      <c r="E138" s="449" t="s">
        <v>350</v>
      </c>
    </row>
    <row r="139" spans="1:5">
      <c r="A139" s="449" t="s">
        <v>351</v>
      </c>
      <c r="B139" s="449" t="s">
        <v>1003</v>
      </c>
      <c r="D139" s="449" t="s">
        <v>1003</v>
      </c>
      <c r="E139" s="449" t="s">
        <v>351</v>
      </c>
    </row>
    <row r="140" spans="1:5">
      <c r="A140" s="449" t="s">
        <v>352</v>
      </c>
      <c r="B140" s="449" t="s">
        <v>1004</v>
      </c>
      <c r="D140" s="449" t="s">
        <v>1004</v>
      </c>
      <c r="E140" s="449" t="s">
        <v>352</v>
      </c>
    </row>
    <row r="141" spans="1:5">
      <c r="A141" s="449" t="s">
        <v>353</v>
      </c>
      <c r="B141" s="449" t="s">
        <v>1005</v>
      </c>
      <c r="D141" s="449" t="s">
        <v>1005</v>
      </c>
      <c r="E141" s="449" t="s">
        <v>353</v>
      </c>
    </row>
    <row r="142" spans="1:5">
      <c r="A142" s="449" t="s">
        <v>354</v>
      </c>
      <c r="B142" s="449" t="s">
        <v>1963</v>
      </c>
      <c r="D142" s="449" t="s">
        <v>1963</v>
      </c>
      <c r="E142" s="449" t="s">
        <v>354</v>
      </c>
    </row>
    <row r="143" spans="1:5">
      <c r="A143" s="449" t="s">
        <v>355</v>
      </c>
      <c r="B143" s="449" t="s">
        <v>1006</v>
      </c>
      <c r="D143" s="449" t="s">
        <v>1006</v>
      </c>
      <c r="E143" s="449" t="s">
        <v>355</v>
      </c>
    </row>
    <row r="144" spans="1:5">
      <c r="A144" s="449" t="s">
        <v>356</v>
      </c>
      <c r="B144" s="449" t="s">
        <v>1007</v>
      </c>
      <c r="D144" s="449" t="s">
        <v>1007</v>
      </c>
      <c r="E144" s="449" t="s">
        <v>356</v>
      </c>
    </row>
    <row r="145" spans="1:5">
      <c r="A145" s="449" t="s">
        <v>357</v>
      </c>
      <c r="B145" s="449" t="s">
        <v>1008</v>
      </c>
      <c r="D145" s="449" t="s">
        <v>1008</v>
      </c>
      <c r="E145" s="449" t="s">
        <v>357</v>
      </c>
    </row>
    <row r="146" spans="1:5">
      <c r="A146" s="449" t="s">
        <v>358</v>
      </c>
      <c r="B146" s="449" t="s">
        <v>1009</v>
      </c>
      <c r="D146" s="449" t="s">
        <v>1009</v>
      </c>
      <c r="E146" s="449" t="s">
        <v>358</v>
      </c>
    </row>
    <row r="147" spans="1:5">
      <c r="A147" s="449" t="s">
        <v>359</v>
      </c>
      <c r="B147" s="449" t="s">
        <v>1010</v>
      </c>
      <c r="D147" s="449" t="s">
        <v>1010</v>
      </c>
      <c r="E147" s="449" t="s">
        <v>359</v>
      </c>
    </row>
    <row r="148" spans="1:5">
      <c r="A148" s="449" t="s">
        <v>360</v>
      </c>
      <c r="B148" s="449" t="s">
        <v>1011</v>
      </c>
      <c r="D148" s="449" t="s">
        <v>1011</v>
      </c>
      <c r="E148" s="449" t="s">
        <v>360</v>
      </c>
    </row>
    <row r="149" spans="1:5">
      <c r="A149" s="449" t="s">
        <v>361</v>
      </c>
      <c r="B149" s="449" t="s">
        <v>1012</v>
      </c>
      <c r="D149" s="449" t="s">
        <v>1012</v>
      </c>
      <c r="E149" s="449" t="s">
        <v>361</v>
      </c>
    </row>
    <row r="150" spans="1:5">
      <c r="A150" s="449" t="s">
        <v>362</v>
      </c>
      <c r="B150" s="449" t="s">
        <v>1013</v>
      </c>
      <c r="D150" s="449" t="s">
        <v>1013</v>
      </c>
      <c r="E150" s="449" t="s">
        <v>362</v>
      </c>
    </row>
    <row r="151" spans="1:5">
      <c r="A151" s="449" t="s">
        <v>363</v>
      </c>
      <c r="B151" s="449" t="s">
        <v>1964</v>
      </c>
      <c r="D151" s="449" t="s">
        <v>1964</v>
      </c>
      <c r="E151" s="449" t="s">
        <v>363</v>
      </c>
    </row>
    <row r="152" spans="1:5">
      <c r="A152" s="449" t="s">
        <v>746</v>
      </c>
      <c r="B152" s="449" t="s">
        <v>1014</v>
      </c>
      <c r="D152" s="449" t="s">
        <v>1014</v>
      </c>
      <c r="E152" s="449" t="s">
        <v>746</v>
      </c>
    </row>
    <row r="153" spans="1:5">
      <c r="A153" s="449" t="s">
        <v>364</v>
      </c>
      <c r="B153" s="449" t="s">
        <v>1015</v>
      </c>
      <c r="D153" s="449" t="s">
        <v>1015</v>
      </c>
      <c r="E153" s="449" t="s">
        <v>364</v>
      </c>
    </row>
    <row r="154" spans="1:5">
      <c r="A154" s="449" t="s">
        <v>365</v>
      </c>
      <c r="B154" s="449" t="s">
        <v>1016</v>
      </c>
      <c r="D154" s="449" t="s">
        <v>1016</v>
      </c>
      <c r="E154" s="449" t="s">
        <v>365</v>
      </c>
    </row>
    <row r="155" spans="1:5">
      <c r="A155" s="449" t="s">
        <v>366</v>
      </c>
      <c r="B155" s="449" t="s">
        <v>1017</v>
      </c>
      <c r="D155" s="449" t="s">
        <v>1017</v>
      </c>
      <c r="E155" s="449" t="s">
        <v>366</v>
      </c>
    </row>
    <row r="156" spans="1:5">
      <c r="A156" s="449" t="s">
        <v>367</v>
      </c>
      <c r="B156" s="449" t="s">
        <v>1018</v>
      </c>
      <c r="D156" s="449" t="s">
        <v>1018</v>
      </c>
      <c r="E156" s="449" t="s">
        <v>367</v>
      </c>
    </row>
    <row r="157" spans="1:5">
      <c r="A157" s="449" t="s">
        <v>368</v>
      </c>
      <c r="B157" s="449" t="s">
        <v>1019</v>
      </c>
      <c r="D157" s="449" t="s">
        <v>1019</v>
      </c>
      <c r="E157" s="449" t="s">
        <v>368</v>
      </c>
    </row>
    <row r="158" spans="1:5">
      <c r="A158" s="449" t="s">
        <v>369</v>
      </c>
      <c r="B158" s="449" t="s">
        <v>1020</v>
      </c>
      <c r="D158" s="449" t="s">
        <v>1020</v>
      </c>
      <c r="E158" s="449" t="s">
        <v>369</v>
      </c>
    </row>
    <row r="159" spans="1:5">
      <c r="A159" s="449" t="s">
        <v>370</v>
      </c>
      <c r="B159" s="449" t="s">
        <v>1021</v>
      </c>
      <c r="D159" s="449" t="s">
        <v>1021</v>
      </c>
      <c r="E159" s="449" t="s">
        <v>370</v>
      </c>
    </row>
    <row r="160" spans="1:5">
      <c r="A160" s="449" t="s">
        <v>371</v>
      </c>
      <c r="B160" s="449" t="s">
        <v>1022</v>
      </c>
      <c r="D160" s="449" t="s">
        <v>1022</v>
      </c>
      <c r="E160" s="449" t="s">
        <v>371</v>
      </c>
    </row>
    <row r="161" spans="1:5">
      <c r="A161" s="449" t="s">
        <v>372</v>
      </c>
      <c r="B161" s="449" t="s">
        <v>1023</v>
      </c>
      <c r="D161" s="449" t="s">
        <v>1023</v>
      </c>
      <c r="E161" s="449" t="s">
        <v>372</v>
      </c>
    </row>
    <row r="162" spans="1:5">
      <c r="A162" s="449" t="s">
        <v>373</v>
      </c>
      <c r="B162" s="449" t="s">
        <v>1024</v>
      </c>
      <c r="D162" s="449" t="s">
        <v>1024</v>
      </c>
      <c r="E162" s="449" t="s">
        <v>373</v>
      </c>
    </row>
    <row r="163" spans="1:5">
      <c r="A163" s="449" t="s">
        <v>374</v>
      </c>
      <c r="B163" s="449" t="s">
        <v>1025</v>
      </c>
      <c r="D163" s="449" t="s">
        <v>1025</v>
      </c>
      <c r="E163" s="449" t="s">
        <v>374</v>
      </c>
    </row>
    <row r="164" spans="1:5">
      <c r="A164" s="449" t="s">
        <v>375</v>
      </c>
      <c r="B164" s="449" t="s">
        <v>1026</v>
      </c>
      <c r="D164" s="449" t="s">
        <v>1026</v>
      </c>
      <c r="E164" s="449" t="s">
        <v>375</v>
      </c>
    </row>
    <row r="165" spans="1:5">
      <c r="A165" s="449" t="s">
        <v>376</v>
      </c>
      <c r="B165" s="449" t="s">
        <v>1027</v>
      </c>
      <c r="D165" s="449" t="s">
        <v>1027</v>
      </c>
      <c r="E165" s="449" t="s">
        <v>376</v>
      </c>
    </row>
    <row r="166" spans="1:5">
      <c r="A166" s="449" t="s">
        <v>377</v>
      </c>
      <c r="B166" s="449" t="s">
        <v>1028</v>
      </c>
      <c r="D166" s="449" t="s">
        <v>1028</v>
      </c>
      <c r="E166" s="449" t="s">
        <v>377</v>
      </c>
    </row>
    <row r="167" spans="1:5">
      <c r="A167" s="449" t="s">
        <v>378</v>
      </c>
      <c r="B167" s="449" t="s">
        <v>1029</v>
      </c>
      <c r="D167" s="449" t="s">
        <v>1029</v>
      </c>
      <c r="E167" s="449" t="s">
        <v>378</v>
      </c>
    </row>
    <row r="168" spans="1:5">
      <c r="A168" s="449" t="s">
        <v>379</v>
      </c>
      <c r="B168" s="449" t="s">
        <v>1030</v>
      </c>
      <c r="D168" s="449" t="s">
        <v>1030</v>
      </c>
      <c r="E168" s="449" t="s">
        <v>379</v>
      </c>
    </row>
    <row r="169" spans="1:5">
      <c r="A169" s="449" t="s">
        <v>380</v>
      </c>
      <c r="B169" s="449" t="s">
        <v>1031</v>
      </c>
      <c r="D169" s="449" t="s">
        <v>1031</v>
      </c>
      <c r="E169" s="449" t="s">
        <v>380</v>
      </c>
    </row>
    <row r="170" spans="1:5">
      <c r="A170" s="449" t="s">
        <v>381</v>
      </c>
      <c r="B170" s="449" t="s">
        <v>1032</v>
      </c>
      <c r="D170" s="449" t="s">
        <v>1032</v>
      </c>
      <c r="E170" s="449" t="s">
        <v>381</v>
      </c>
    </row>
    <row r="171" spans="1:5">
      <c r="A171" s="449" t="s">
        <v>382</v>
      </c>
      <c r="B171" s="449" t="s">
        <v>1033</v>
      </c>
      <c r="D171" s="449" t="s">
        <v>1033</v>
      </c>
      <c r="E171" s="449" t="s">
        <v>382</v>
      </c>
    </row>
    <row r="172" spans="1:5">
      <c r="A172" s="449" t="s">
        <v>383</v>
      </c>
      <c r="B172" s="449" t="s">
        <v>1034</v>
      </c>
      <c r="D172" s="449" t="s">
        <v>1034</v>
      </c>
      <c r="E172" s="449" t="s">
        <v>383</v>
      </c>
    </row>
    <row r="173" spans="1:5">
      <c r="A173" s="449" t="s">
        <v>384</v>
      </c>
      <c r="B173" s="449" t="s">
        <v>1035</v>
      </c>
      <c r="D173" s="449" t="s">
        <v>1035</v>
      </c>
      <c r="E173" s="449" t="s">
        <v>384</v>
      </c>
    </row>
    <row r="174" spans="1:5">
      <c r="A174" s="449" t="s">
        <v>385</v>
      </c>
      <c r="B174" s="449" t="s">
        <v>1036</v>
      </c>
      <c r="D174" s="449" t="s">
        <v>1036</v>
      </c>
      <c r="E174" s="449" t="s">
        <v>385</v>
      </c>
    </row>
    <row r="175" spans="1:5">
      <c r="A175" s="449" t="s">
        <v>386</v>
      </c>
      <c r="B175" s="449" t="s">
        <v>1037</v>
      </c>
      <c r="D175" s="449" t="s">
        <v>1037</v>
      </c>
      <c r="E175" s="449" t="s">
        <v>386</v>
      </c>
    </row>
    <row r="176" spans="1:5">
      <c r="A176" s="449" t="s">
        <v>387</v>
      </c>
      <c r="B176" s="449" t="s">
        <v>1038</v>
      </c>
      <c r="D176" s="449" t="s">
        <v>1038</v>
      </c>
      <c r="E176" s="449" t="s">
        <v>387</v>
      </c>
    </row>
    <row r="177" spans="1:5">
      <c r="A177" s="449" t="s">
        <v>388</v>
      </c>
      <c r="B177" s="449" t="s">
        <v>1039</v>
      </c>
      <c r="D177" s="449" t="s">
        <v>1039</v>
      </c>
      <c r="E177" s="449" t="s">
        <v>388</v>
      </c>
    </row>
    <row r="178" spans="1:5">
      <c r="A178" s="449" t="s">
        <v>389</v>
      </c>
      <c r="B178" s="449" t="s">
        <v>1965</v>
      </c>
      <c r="D178" s="449" t="s">
        <v>1965</v>
      </c>
      <c r="E178" s="449" t="s">
        <v>389</v>
      </c>
    </row>
    <row r="179" spans="1:5">
      <c r="A179" s="449" t="s">
        <v>390</v>
      </c>
      <c r="B179" s="449" t="s">
        <v>1040</v>
      </c>
      <c r="D179" s="449" t="s">
        <v>1040</v>
      </c>
      <c r="E179" s="449" t="s">
        <v>390</v>
      </c>
    </row>
    <row r="180" spans="1:5">
      <c r="A180" s="449" t="s">
        <v>391</v>
      </c>
      <c r="B180" s="449" t="s">
        <v>1041</v>
      </c>
      <c r="D180" s="449" t="s">
        <v>1041</v>
      </c>
      <c r="E180" s="449" t="s">
        <v>391</v>
      </c>
    </row>
    <row r="181" spans="1:5">
      <c r="A181" s="449" t="s">
        <v>392</v>
      </c>
      <c r="B181" s="449" t="s">
        <v>1042</v>
      </c>
      <c r="D181" s="449" t="s">
        <v>1042</v>
      </c>
      <c r="E181" s="449" t="s">
        <v>392</v>
      </c>
    </row>
    <row r="182" spans="1:5">
      <c r="A182" s="449" t="s">
        <v>393</v>
      </c>
      <c r="B182" s="449" t="s">
        <v>1043</v>
      </c>
      <c r="D182" s="449" t="s">
        <v>1043</v>
      </c>
      <c r="E182" s="449" t="s">
        <v>393</v>
      </c>
    </row>
    <row r="183" spans="1:5">
      <c r="A183" s="449" t="s">
        <v>394</v>
      </c>
      <c r="B183" s="449" t="s">
        <v>1044</v>
      </c>
      <c r="D183" s="449" t="s">
        <v>1044</v>
      </c>
      <c r="E183" s="449" t="s">
        <v>394</v>
      </c>
    </row>
    <row r="184" spans="1:5">
      <c r="A184" s="449" t="s">
        <v>395</v>
      </c>
      <c r="B184" s="449" t="s">
        <v>1045</v>
      </c>
      <c r="D184" s="449" t="s">
        <v>1045</v>
      </c>
      <c r="E184" s="449" t="s">
        <v>395</v>
      </c>
    </row>
    <row r="185" spans="1:5">
      <c r="A185" s="449" t="s">
        <v>396</v>
      </c>
      <c r="B185" s="449" t="s">
        <v>1046</v>
      </c>
      <c r="D185" s="449" t="s">
        <v>1046</v>
      </c>
      <c r="E185" s="449" t="s">
        <v>396</v>
      </c>
    </row>
    <row r="186" spans="1:5">
      <c r="A186" s="449" t="s">
        <v>397</v>
      </c>
      <c r="B186" s="449" t="s">
        <v>1966</v>
      </c>
      <c r="D186" s="449" t="s">
        <v>1966</v>
      </c>
      <c r="E186" s="449" t="s">
        <v>397</v>
      </c>
    </row>
    <row r="187" spans="1:5">
      <c r="A187" s="449" t="s">
        <v>398</v>
      </c>
      <c r="B187" s="449" t="s">
        <v>1047</v>
      </c>
      <c r="D187" s="449" t="s">
        <v>1047</v>
      </c>
      <c r="E187" s="449" t="s">
        <v>398</v>
      </c>
    </row>
    <row r="188" spans="1:5">
      <c r="A188" s="449" t="s">
        <v>399</v>
      </c>
      <c r="B188" s="449" t="s">
        <v>1048</v>
      </c>
      <c r="D188" s="449" t="s">
        <v>1048</v>
      </c>
      <c r="E188" s="449" t="s">
        <v>399</v>
      </c>
    </row>
    <row r="189" spans="1:5">
      <c r="A189" s="449" t="s">
        <v>400</v>
      </c>
      <c r="B189" s="449" t="s">
        <v>1049</v>
      </c>
      <c r="D189" s="449" t="s">
        <v>1049</v>
      </c>
      <c r="E189" s="449" t="s">
        <v>400</v>
      </c>
    </row>
    <row r="190" spans="1:5">
      <c r="A190" s="449" t="s">
        <v>401</v>
      </c>
      <c r="B190" s="449" t="s">
        <v>1050</v>
      </c>
      <c r="D190" s="449" t="s">
        <v>1050</v>
      </c>
      <c r="E190" s="449" t="s">
        <v>401</v>
      </c>
    </row>
    <row r="191" spans="1:5">
      <c r="A191" s="449" t="s">
        <v>402</v>
      </c>
      <c r="B191" s="449" t="s">
        <v>1967</v>
      </c>
      <c r="D191" s="449" t="s">
        <v>1967</v>
      </c>
      <c r="E191" s="449" t="s">
        <v>402</v>
      </c>
    </row>
    <row r="192" spans="1:5">
      <c r="A192" s="449" t="s">
        <v>403</v>
      </c>
      <c r="B192" s="449" t="s">
        <v>1051</v>
      </c>
      <c r="D192" s="449" t="s">
        <v>1051</v>
      </c>
      <c r="E192" s="449" t="s">
        <v>403</v>
      </c>
    </row>
    <row r="193" spans="1:5">
      <c r="A193" s="449" t="s">
        <v>404</v>
      </c>
      <c r="B193" s="449" t="s">
        <v>1968</v>
      </c>
      <c r="D193" s="449" t="s">
        <v>1968</v>
      </c>
      <c r="E193" s="449" t="s">
        <v>404</v>
      </c>
    </row>
    <row r="194" spans="1:5">
      <c r="A194" s="449" t="s">
        <v>405</v>
      </c>
      <c r="B194" s="449" t="s">
        <v>1969</v>
      </c>
      <c r="D194" s="449" t="s">
        <v>1969</v>
      </c>
      <c r="E194" s="449" t="s">
        <v>405</v>
      </c>
    </row>
    <row r="195" spans="1:5">
      <c r="A195" s="449" t="s">
        <v>406</v>
      </c>
      <c r="B195" s="449" t="s">
        <v>1052</v>
      </c>
      <c r="D195" s="449" t="s">
        <v>1052</v>
      </c>
      <c r="E195" s="449" t="s">
        <v>406</v>
      </c>
    </row>
    <row r="196" spans="1:5">
      <c r="A196" s="449" t="s">
        <v>407</v>
      </c>
      <c r="B196" s="449" t="s">
        <v>1970</v>
      </c>
      <c r="D196" s="449" t="s">
        <v>1970</v>
      </c>
      <c r="E196" s="449" t="s">
        <v>407</v>
      </c>
    </row>
    <row r="197" spans="1:5">
      <c r="A197" s="449" t="s">
        <v>408</v>
      </c>
      <c r="B197" s="449" t="s">
        <v>1053</v>
      </c>
      <c r="D197" s="449" t="s">
        <v>1053</v>
      </c>
      <c r="E197" s="449" t="s">
        <v>408</v>
      </c>
    </row>
    <row r="198" spans="1:5">
      <c r="A198" s="449" t="s">
        <v>409</v>
      </c>
      <c r="B198" s="449" t="s">
        <v>1054</v>
      </c>
      <c r="D198" s="449" t="s">
        <v>1054</v>
      </c>
      <c r="E198" s="449" t="s">
        <v>409</v>
      </c>
    </row>
    <row r="199" spans="1:5">
      <c r="A199" s="449" t="s">
        <v>410</v>
      </c>
      <c r="B199" s="449" t="s">
        <v>1055</v>
      </c>
      <c r="D199" s="449" t="s">
        <v>1055</v>
      </c>
      <c r="E199" s="449" t="s">
        <v>410</v>
      </c>
    </row>
    <row r="200" spans="1:5">
      <c r="A200" s="449" t="s">
        <v>411</v>
      </c>
      <c r="B200" s="449" t="s">
        <v>1971</v>
      </c>
      <c r="D200" s="449" t="s">
        <v>1971</v>
      </c>
      <c r="E200" s="449" t="s">
        <v>411</v>
      </c>
    </row>
    <row r="201" spans="1:5">
      <c r="A201" s="449" t="s">
        <v>412</v>
      </c>
      <c r="B201" s="449" t="s">
        <v>1056</v>
      </c>
      <c r="D201" s="449" t="s">
        <v>1056</v>
      </c>
      <c r="E201" s="449" t="s">
        <v>412</v>
      </c>
    </row>
    <row r="202" spans="1:5">
      <c r="A202" s="449" t="s">
        <v>413</v>
      </c>
      <c r="B202" s="449" t="s">
        <v>1057</v>
      </c>
      <c r="D202" s="449" t="s">
        <v>1057</v>
      </c>
      <c r="E202" s="449" t="s">
        <v>413</v>
      </c>
    </row>
    <row r="203" spans="1:5">
      <c r="A203" s="449" t="s">
        <v>414</v>
      </c>
      <c r="B203" s="449" t="s">
        <v>1972</v>
      </c>
      <c r="D203" s="449" t="s">
        <v>1972</v>
      </c>
      <c r="E203" s="449" t="s">
        <v>414</v>
      </c>
    </row>
    <row r="204" spans="1:5">
      <c r="A204" s="449" t="s">
        <v>415</v>
      </c>
      <c r="B204" s="449" t="s">
        <v>1973</v>
      </c>
      <c r="D204" s="449" t="s">
        <v>1973</v>
      </c>
      <c r="E204" s="449" t="s">
        <v>415</v>
      </c>
    </row>
    <row r="205" spans="1:5">
      <c r="A205" s="449" t="s">
        <v>416</v>
      </c>
      <c r="B205" s="449" t="s">
        <v>1974</v>
      </c>
      <c r="D205" s="449" t="s">
        <v>1974</v>
      </c>
      <c r="E205" s="449" t="s">
        <v>416</v>
      </c>
    </row>
    <row r="206" spans="1:5">
      <c r="A206" s="449" t="s">
        <v>417</v>
      </c>
      <c r="B206" s="449" t="s">
        <v>1058</v>
      </c>
      <c r="D206" s="449" t="s">
        <v>1058</v>
      </c>
      <c r="E206" s="449" t="s">
        <v>417</v>
      </c>
    </row>
    <row r="207" spans="1:5">
      <c r="A207" s="449" t="s">
        <v>418</v>
      </c>
      <c r="B207" s="449" t="s">
        <v>1059</v>
      </c>
      <c r="D207" s="449" t="s">
        <v>1059</v>
      </c>
      <c r="E207" s="449" t="s">
        <v>418</v>
      </c>
    </row>
    <row r="208" spans="1:5">
      <c r="A208" s="449" t="s">
        <v>419</v>
      </c>
      <c r="B208" s="449" t="s">
        <v>1060</v>
      </c>
      <c r="D208" s="449" t="s">
        <v>1060</v>
      </c>
      <c r="E208" s="449" t="s">
        <v>419</v>
      </c>
    </row>
    <row r="209" spans="1:5">
      <c r="A209" s="449" t="s">
        <v>420</v>
      </c>
      <c r="B209" s="449" t="s">
        <v>1061</v>
      </c>
      <c r="D209" s="449" t="s">
        <v>1061</v>
      </c>
      <c r="E209" s="449" t="s">
        <v>420</v>
      </c>
    </row>
    <row r="210" spans="1:5">
      <c r="A210" s="449" t="s">
        <v>421</v>
      </c>
      <c r="B210" s="449" t="s">
        <v>1062</v>
      </c>
      <c r="D210" s="449" t="s">
        <v>1062</v>
      </c>
      <c r="E210" s="449" t="s">
        <v>421</v>
      </c>
    </row>
    <row r="211" spans="1:5">
      <c r="A211" s="449" t="s">
        <v>422</v>
      </c>
      <c r="B211" s="449" t="s">
        <v>1063</v>
      </c>
      <c r="D211" s="449" t="s">
        <v>1063</v>
      </c>
      <c r="E211" s="449" t="s">
        <v>422</v>
      </c>
    </row>
    <row r="212" spans="1:5">
      <c r="A212" s="449" t="s">
        <v>423</v>
      </c>
      <c r="B212" s="449" t="s">
        <v>1975</v>
      </c>
      <c r="D212" s="449" t="s">
        <v>1975</v>
      </c>
      <c r="E212" s="449" t="s">
        <v>423</v>
      </c>
    </row>
    <row r="213" spans="1:5">
      <c r="A213" s="449" t="s">
        <v>424</v>
      </c>
      <c r="B213" s="449" t="s">
        <v>1064</v>
      </c>
      <c r="D213" s="449" t="s">
        <v>1064</v>
      </c>
      <c r="E213" s="449" t="s">
        <v>424</v>
      </c>
    </row>
    <row r="214" spans="1:5">
      <c r="A214" s="449" t="s">
        <v>425</v>
      </c>
      <c r="B214" s="449" t="s">
        <v>1065</v>
      </c>
      <c r="D214" s="449" t="s">
        <v>1065</v>
      </c>
      <c r="E214" s="449" t="s">
        <v>425</v>
      </c>
    </row>
    <row r="215" spans="1:5">
      <c r="A215" s="449" t="s">
        <v>426</v>
      </c>
      <c r="B215" s="449" t="s">
        <v>1066</v>
      </c>
      <c r="D215" s="449" t="s">
        <v>1066</v>
      </c>
      <c r="E215" s="449" t="s">
        <v>426</v>
      </c>
    </row>
    <row r="216" spans="1:5">
      <c r="A216" s="449" t="s">
        <v>427</v>
      </c>
      <c r="B216" s="449" t="s">
        <v>1067</v>
      </c>
      <c r="D216" s="449" t="s">
        <v>1067</v>
      </c>
      <c r="E216" s="449" t="s">
        <v>427</v>
      </c>
    </row>
    <row r="217" spans="1:5">
      <c r="A217" s="449" t="s">
        <v>428</v>
      </c>
      <c r="B217" s="449" t="s">
        <v>1068</v>
      </c>
      <c r="D217" s="449" t="s">
        <v>1068</v>
      </c>
      <c r="E217" s="449" t="s">
        <v>428</v>
      </c>
    </row>
    <row r="218" spans="1:5">
      <c r="A218" s="449" t="s">
        <v>429</v>
      </c>
      <c r="B218" s="449" t="s">
        <v>1069</v>
      </c>
      <c r="D218" s="449" t="s">
        <v>1069</v>
      </c>
      <c r="E218" s="449" t="s">
        <v>429</v>
      </c>
    </row>
    <row r="219" spans="1:5">
      <c r="A219" s="449" t="s">
        <v>430</v>
      </c>
      <c r="B219" s="449" t="s">
        <v>1070</v>
      </c>
      <c r="D219" s="449" t="s">
        <v>1070</v>
      </c>
      <c r="E219" s="449" t="s">
        <v>430</v>
      </c>
    </row>
    <row r="220" spans="1:5">
      <c r="A220" s="449" t="s">
        <v>431</v>
      </c>
      <c r="B220" s="449" t="s">
        <v>1071</v>
      </c>
      <c r="D220" s="449" t="s">
        <v>1071</v>
      </c>
      <c r="E220" s="449" t="s">
        <v>431</v>
      </c>
    </row>
    <row r="221" spans="1:5">
      <c r="A221" s="449" t="s">
        <v>432</v>
      </c>
      <c r="B221" s="449" t="s">
        <v>1072</v>
      </c>
      <c r="D221" s="449" t="s">
        <v>1072</v>
      </c>
      <c r="E221" s="449" t="s">
        <v>432</v>
      </c>
    </row>
    <row r="222" spans="1:5">
      <c r="A222" s="449" t="s">
        <v>433</v>
      </c>
      <c r="B222" s="449" t="s">
        <v>1073</v>
      </c>
      <c r="D222" s="449" t="s">
        <v>1073</v>
      </c>
      <c r="E222" s="449" t="s">
        <v>433</v>
      </c>
    </row>
    <row r="223" spans="1:5">
      <c r="A223" s="449" t="s">
        <v>434</v>
      </c>
      <c r="B223" s="449" t="s">
        <v>1074</v>
      </c>
      <c r="D223" s="449" t="s">
        <v>1074</v>
      </c>
      <c r="E223" s="449" t="s">
        <v>434</v>
      </c>
    </row>
    <row r="224" spans="1:5">
      <c r="A224" s="449" t="s">
        <v>435</v>
      </c>
      <c r="B224" s="449" t="s">
        <v>1976</v>
      </c>
      <c r="D224" s="449" t="s">
        <v>1976</v>
      </c>
      <c r="E224" s="449" t="s">
        <v>435</v>
      </c>
    </row>
    <row r="225" spans="1:5">
      <c r="A225" s="449" t="s">
        <v>436</v>
      </c>
      <c r="B225" s="449" t="s">
        <v>1075</v>
      </c>
      <c r="D225" s="449" t="s">
        <v>1075</v>
      </c>
      <c r="E225" s="449" t="s">
        <v>436</v>
      </c>
    </row>
    <row r="226" spans="1:5">
      <c r="A226" s="449" t="s">
        <v>437</v>
      </c>
      <c r="B226" s="449" t="s">
        <v>1076</v>
      </c>
      <c r="D226" s="449" t="s">
        <v>1076</v>
      </c>
      <c r="E226" s="449" t="s">
        <v>437</v>
      </c>
    </row>
    <row r="227" spans="1:5">
      <c r="A227" s="449" t="s">
        <v>438</v>
      </c>
      <c r="B227" s="449" t="s">
        <v>1077</v>
      </c>
      <c r="D227" s="449" t="s">
        <v>1077</v>
      </c>
      <c r="E227" s="449" t="s">
        <v>438</v>
      </c>
    </row>
    <row r="228" spans="1:5">
      <c r="A228" s="449" t="s">
        <v>439</v>
      </c>
      <c r="B228" s="449" t="s">
        <v>1078</v>
      </c>
      <c r="D228" s="449" t="s">
        <v>1078</v>
      </c>
      <c r="E228" s="449" t="s">
        <v>439</v>
      </c>
    </row>
    <row r="229" spans="1:5">
      <c r="A229" s="449" t="s">
        <v>440</v>
      </c>
      <c r="B229" s="449" t="s">
        <v>1079</v>
      </c>
      <c r="D229" s="449" t="s">
        <v>1079</v>
      </c>
      <c r="E229" s="449" t="s">
        <v>440</v>
      </c>
    </row>
    <row r="230" spans="1:5">
      <c r="A230" s="449" t="s">
        <v>441</v>
      </c>
      <c r="B230" s="449" t="s">
        <v>1080</v>
      </c>
      <c r="D230" s="449" t="s">
        <v>1080</v>
      </c>
      <c r="E230" s="449" t="s">
        <v>441</v>
      </c>
    </row>
    <row r="231" spans="1:5">
      <c r="A231" s="449" t="s">
        <v>442</v>
      </c>
      <c r="B231" s="449" t="s">
        <v>1081</v>
      </c>
      <c r="D231" s="449" t="s">
        <v>1081</v>
      </c>
      <c r="E231" s="449" t="s">
        <v>442</v>
      </c>
    </row>
    <row r="232" spans="1:5">
      <c r="A232" s="449" t="s">
        <v>443</v>
      </c>
      <c r="B232" s="449" t="s">
        <v>1082</v>
      </c>
      <c r="D232" s="449" t="s">
        <v>1082</v>
      </c>
      <c r="E232" s="449" t="s">
        <v>443</v>
      </c>
    </row>
    <row r="233" spans="1:5">
      <c r="A233" s="449" t="s">
        <v>444</v>
      </c>
      <c r="B233" s="449" t="s">
        <v>1083</v>
      </c>
      <c r="D233" s="449" t="s">
        <v>1083</v>
      </c>
      <c r="E233" s="449" t="s">
        <v>444</v>
      </c>
    </row>
    <row r="234" spans="1:5">
      <c r="A234" s="449" t="s">
        <v>445</v>
      </c>
      <c r="B234" s="449" t="s">
        <v>1084</v>
      </c>
      <c r="D234" s="449" t="s">
        <v>1084</v>
      </c>
      <c r="E234" s="449" t="s">
        <v>445</v>
      </c>
    </row>
    <row r="235" spans="1:5">
      <c r="A235" s="449" t="s">
        <v>446</v>
      </c>
      <c r="B235" s="449" t="s">
        <v>1085</v>
      </c>
      <c r="D235" s="449" t="s">
        <v>1085</v>
      </c>
      <c r="E235" s="449" t="s">
        <v>446</v>
      </c>
    </row>
    <row r="236" spans="1:5">
      <c r="A236" s="449" t="s">
        <v>447</v>
      </c>
      <c r="B236" s="449" t="s">
        <v>1086</v>
      </c>
      <c r="D236" s="449" t="s">
        <v>1086</v>
      </c>
      <c r="E236" s="449" t="s">
        <v>447</v>
      </c>
    </row>
    <row r="237" spans="1:5">
      <c r="A237" s="449" t="s">
        <v>448</v>
      </c>
      <c r="B237" s="449" t="s">
        <v>1087</v>
      </c>
      <c r="D237" s="449" t="s">
        <v>1087</v>
      </c>
      <c r="E237" s="449" t="s">
        <v>448</v>
      </c>
    </row>
    <row r="238" spans="1:5">
      <c r="A238" s="449" t="s">
        <v>821</v>
      </c>
      <c r="B238" s="449" t="s">
        <v>1088</v>
      </c>
      <c r="D238" s="449" t="s">
        <v>1088</v>
      </c>
      <c r="E238" s="449" t="s">
        <v>821</v>
      </c>
    </row>
    <row r="239" spans="1:5">
      <c r="A239" s="449" t="s">
        <v>864</v>
      </c>
      <c r="B239" s="449" t="s">
        <v>1089</v>
      </c>
      <c r="D239" s="449" t="s">
        <v>1089</v>
      </c>
      <c r="E239" s="449" t="s">
        <v>864</v>
      </c>
    </row>
    <row r="240" spans="1:5">
      <c r="A240" s="449" t="s">
        <v>865</v>
      </c>
      <c r="B240" s="449" t="s">
        <v>1090</v>
      </c>
      <c r="D240" s="449" t="s">
        <v>1090</v>
      </c>
      <c r="E240" s="449" t="s">
        <v>865</v>
      </c>
    </row>
    <row r="241" spans="1:5">
      <c r="A241" s="449" t="s">
        <v>449</v>
      </c>
      <c r="B241" s="449" t="s">
        <v>1091</v>
      </c>
      <c r="D241" s="449" t="s">
        <v>1091</v>
      </c>
      <c r="E241" s="449" t="s">
        <v>449</v>
      </c>
    </row>
    <row r="242" spans="1:5">
      <c r="A242" s="449" t="s">
        <v>450</v>
      </c>
      <c r="B242" s="449" t="s">
        <v>1092</v>
      </c>
      <c r="D242" s="449" t="s">
        <v>1092</v>
      </c>
      <c r="E242" s="449" t="s">
        <v>450</v>
      </c>
    </row>
    <row r="243" spans="1:5">
      <c r="A243" s="449" t="s">
        <v>451</v>
      </c>
      <c r="B243" s="449" t="s">
        <v>1093</v>
      </c>
      <c r="D243" s="449" t="s">
        <v>1093</v>
      </c>
      <c r="E243" s="449" t="s">
        <v>451</v>
      </c>
    </row>
    <row r="244" spans="1:5">
      <c r="A244" s="449" t="s">
        <v>452</v>
      </c>
      <c r="B244" s="449" t="s">
        <v>1094</v>
      </c>
      <c r="D244" s="449" t="s">
        <v>1094</v>
      </c>
      <c r="E244" s="449" t="s">
        <v>452</v>
      </c>
    </row>
    <row r="245" spans="1:5">
      <c r="A245" s="449" t="s">
        <v>453</v>
      </c>
      <c r="B245" s="449" t="s">
        <v>1977</v>
      </c>
      <c r="D245" s="449" t="s">
        <v>1977</v>
      </c>
      <c r="E245" s="449" t="s">
        <v>453</v>
      </c>
    </row>
    <row r="246" spans="1:5">
      <c r="A246" s="449" t="s">
        <v>454</v>
      </c>
      <c r="B246" s="449" t="s">
        <v>1978</v>
      </c>
      <c r="D246" s="449" t="s">
        <v>1978</v>
      </c>
      <c r="E246" s="449" t="s">
        <v>454</v>
      </c>
    </row>
    <row r="247" spans="1:5">
      <c r="A247" s="449" t="s">
        <v>455</v>
      </c>
      <c r="B247" s="449" t="s">
        <v>1095</v>
      </c>
      <c r="D247" s="449" t="s">
        <v>1095</v>
      </c>
      <c r="E247" s="449" t="s">
        <v>455</v>
      </c>
    </row>
    <row r="248" spans="1:5">
      <c r="A248" s="449" t="s">
        <v>456</v>
      </c>
      <c r="B248" s="449" t="s">
        <v>1096</v>
      </c>
      <c r="D248" s="449" t="s">
        <v>1096</v>
      </c>
      <c r="E248" s="449" t="s">
        <v>456</v>
      </c>
    </row>
    <row r="249" spans="1:5">
      <c r="A249" s="449" t="s">
        <v>457</v>
      </c>
      <c r="B249" s="449" t="s">
        <v>1979</v>
      </c>
      <c r="D249" s="449" t="s">
        <v>1979</v>
      </c>
      <c r="E249" s="449" t="s">
        <v>457</v>
      </c>
    </row>
    <row r="250" spans="1:5">
      <c r="A250" s="449" t="s">
        <v>458</v>
      </c>
      <c r="B250" s="449" t="s">
        <v>1097</v>
      </c>
      <c r="D250" s="449" t="s">
        <v>1097</v>
      </c>
      <c r="E250" s="449" t="s">
        <v>458</v>
      </c>
    </row>
    <row r="251" spans="1:5">
      <c r="A251" s="449" t="s">
        <v>459</v>
      </c>
      <c r="B251" s="449" t="s">
        <v>1098</v>
      </c>
      <c r="D251" s="449" t="s">
        <v>1098</v>
      </c>
      <c r="E251" s="449" t="s">
        <v>459</v>
      </c>
    </row>
    <row r="252" spans="1:5">
      <c r="A252" s="449" t="s">
        <v>460</v>
      </c>
      <c r="B252" s="449" t="s">
        <v>1099</v>
      </c>
      <c r="D252" s="449" t="s">
        <v>1099</v>
      </c>
      <c r="E252" s="449" t="s">
        <v>460</v>
      </c>
    </row>
    <row r="253" spans="1:5">
      <c r="A253" s="449" t="s">
        <v>461</v>
      </c>
      <c r="B253" s="449" t="s">
        <v>1100</v>
      </c>
      <c r="D253" s="449" t="s">
        <v>1100</v>
      </c>
      <c r="E253" s="449" t="s">
        <v>461</v>
      </c>
    </row>
    <row r="254" spans="1:5">
      <c r="A254" s="449" t="s">
        <v>462</v>
      </c>
      <c r="B254" s="449" t="s">
        <v>1101</v>
      </c>
      <c r="D254" s="449" t="s">
        <v>1101</v>
      </c>
      <c r="E254" s="449" t="s">
        <v>462</v>
      </c>
    </row>
    <row r="255" spans="1:5">
      <c r="A255" s="449" t="s">
        <v>463</v>
      </c>
      <c r="B255" s="449" t="s">
        <v>1102</v>
      </c>
      <c r="D255" s="449" t="s">
        <v>1102</v>
      </c>
      <c r="E255" s="449" t="s">
        <v>463</v>
      </c>
    </row>
    <row r="256" spans="1:5">
      <c r="A256" s="449" t="s">
        <v>464</v>
      </c>
      <c r="B256" s="449" t="s">
        <v>1103</v>
      </c>
      <c r="D256" s="449" t="s">
        <v>1103</v>
      </c>
      <c r="E256" s="449" t="s">
        <v>464</v>
      </c>
    </row>
    <row r="257" spans="1:5">
      <c r="A257" s="450" t="s">
        <v>1980</v>
      </c>
      <c r="B257" s="450" t="s">
        <v>1981</v>
      </c>
      <c r="D257" s="450" t="s">
        <v>1981</v>
      </c>
      <c r="E257" s="450" t="s">
        <v>1980</v>
      </c>
    </row>
    <row r="258" spans="1:5">
      <c r="A258" s="449" t="s">
        <v>465</v>
      </c>
      <c r="B258" s="449" t="s">
        <v>1104</v>
      </c>
      <c r="D258" s="449" t="s">
        <v>1104</v>
      </c>
      <c r="E258" s="449" t="s">
        <v>465</v>
      </c>
    </row>
    <row r="259" spans="1:5">
      <c r="A259" s="449" t="s">
        <v>466</v>
      </c>
      <c r="B259" s="449" t="s">
        <v>1105</v>
      </c>
      <c r="D259" s="449" t="s">
        <v>1105</v>
      </c>
      <c r="E259" s="449" t="s">
        <v>466</v>
      </c>
    </row>
    <row r="260" spans="1:5">
      <c r="A260" s="449" t="s">
        <v>467</v>
      </c>
      <c r="B260" s="449" t="s">
        <v>1106</v>
      </c>
      <c r="D260" s="449" t="s">
        <v>1106</v>
      </c>
      <c r="E260" s="449" t="s">
        <v>467</v>
      </c>
    </row>
    <row r="261" spans="1:5">
      <c r="A261" s="449" t="s">
        <v>468</v>
      </c>
      <c r="B261" s="449" t="s">
        <v>1107</v>
      </c>
      <c r="D261" s="449" t="s">
        <v>1107</v>
      </c>
      <c r="E261" s="449" t="s">
        <v>468</v>
      </c>
    </row>
    <row r="262" spans="1:5">
      <c r="A262" s="449" t="s">
        <v>469</v>
      </c>
      <c r="B262" s="449" t="s">
        <v>1108</v>
      </c>
      <c r="D262" s="449" t="s">
        <v>1108</v>
      </c>
      <c r="E262" s="449" t="s">
        <v>469</v>
      </c>
    </row>
    <row r="263" spans="1:5">
      <c r="A263" s="449" t="s">
        <v>470</v>
      </c>
      <c r="B263" s="449" t="s">
        <v>1982</v>
      </c>
      <c r="D263" s="449" t="s">
        <v>1982</v>
      </c>
      <c r="E263" s="449" t="s">
        <v>470</v>
      </c>
    </row>
    <row r="264" spans="1:5">
      <c r="A264" s="449" t="s">
        <v>471</v>
      </c>
      <c r="B264" s="449" t="s">
        <v>1109</v>
      </c>
      <c r="D264" s="449" t="s">
        <v>1109</v>
      </c>
      <c r="E264" s="449" t="s">
        <v>471</v>
      </c>
    </row>
    <row r="265" spans="1:5">
      <c r="A265" s="449" t="s">
        <v>472</v>
      </c>
      <c r="B265" s="449" t="s">
        <v>1110</v>
      </c>
      <c r="D265" s="449" t="s">
        <v>1110</v>
      </c>
      <c r="E265" s="449" t="s">
        <v>472</v>
      </c>
    </row>
    <row r="266" spans="1:5">
      <c r="A266" s="449" t="s">
        <v>473</v>
      </c>
      <c r="B266" s="449" t="s">
        <v>1111</v>
      </c>
      <c r="D266" s="449" t="s">
        <v>1111</v>
      </c>
      <c r="E266" s="449" t="s">
        <v>473</v>
      </c>
    </row>
    <row r="267" spans="1:5">
      <c r="A267" s="449" t="s">
        <v>474</v>
      </c>
      <c r="B267" s="449" t="s">
        <v>1112</v>
      </c>
      <c r="D267" s="449" t="s">
        <v>1112</v>
      </c>
      <c r="E267" s="449" t="s">
        <v>474</v>
      </c>
    </row>
    <row r="268" spans="1:5">
      <c r="A268" s="449" t="s">
        <v>475</v>
      </c>
      <c r="B268" s="449" t="s">
        <v>1113</v>
      </c>
      <c r="D268" s="449" t="s">
        <v>1113</v>
      </c>
      <c r="E268" s="449" t="s">
        <v>475</v>
      </c>
    </row>
    <row r="269" spans="1:5">
      <c r="A269" s="450" t="s">
        <v>1983</v>
      </c>
      <c r="B269" s="450" t="s">
        <v>1984</v>
      </c>
      <c r="D269" s="450" t="s">
        <v>1984</v>
      </c>
      <c r="E269" s="450" t="s">
        <v>1983</v>
      </c>
    </row>
    <row r="270" spans="1:5">
      <c r="A270" s="449" t="s">
        <v>476</v>
      </c>
      <c r="B270" s="449" t="s">
        <v>1114</v>
      </c>
      <c r="D270" s="449" t="s">
        <v>1114</v>
      </c>
      <c r="E270" s="449" t="s">
        <v>476</v>
      </c>
    </row>
    <row r="271" spans="1:5">
      <c r="A271" s="449" t="s">
        <v>477</v>
      </c>
      <c r="B271" s="449" t="s">
        <v>1115</v>
      </c>
      <c r="D271" s="449" t="s">
        <v>1115</v>
      </c>
      <c r="E271" s="449" t="s">
        <v>477</v>
      </c>
    </row>
    <row r="272" spans="1:5">
      <c r="A272" s="449" t="s">
        <v>478</v>
      </c>
      <c r="B272" s="449" t="s">
        <v>1116</v>
      </c>
      <c r="D272" s="449" t="s">
        <v>1116</v>
      </c>
      <c r="E272" s="449" t="s">
        <v>478</v>
      </c>
    </row>
    <row r="273" spans="1:5">
      <c r="A273" s="449" t="s">
        <v>479</v>
      </c>
      <c r="B273" s="449" t="s">
        <v>1117</v>
      </c>
      <c r="D273" s="449" t="s">
        <v>1117</v>
      </c>
      <c r="E273" s="449" t="s">
        <v>479</v>
      </c>
    </row>
    <row r="274" spans="1:5">
      <c r="A274" s="449" t="s">
        <v>480</v>
      </c>
      <c r="B274" s="449" t="s">
        <v>1118</v>
      </c>
      <c r="D274" s="449" t="s">
        <v>1118</v>
      </c>
      <c r="E274" s="449" t="s">
        <v>480</v>
      </c>
    </row>
    <row r="275" spans="1:5">
      <c r="A275" s="449" t="s">
        <v>481</v>
      </c>
      <c r="B275" s="449" t="s">
        <v>1119</v>
      </c>
      <c r="D275" s="449" t="s">
        <v>1119</v>
      </c>
      <c r="E275" s="449" t="s">
        <v>481</v>
      </c>
    </row>
    <row r="276" spans="1:5">
      <c r="A276" s="449" t="s">
        <v>482</v>
      </c>
      <c r="B276" s="449" t="s">
        <v>1120</v>
      </c>
      <c r="D276" s="449" t="s">
        <v>1120</v>
      </c>
      <c r="E276" s="449" t="s">
        <v>482</v>
      </c>
    </row>
    <row r="277" spans="1:5">
      <c r="A277" s="449" t="s">
        <v>483</v>
      </c>
      <c r="B277" s="449" t="s">
        <v>1121</v>
      </c>
      <c r="D277" s="449" t="s">
        <v>1121</v>
      </c>
      <c r="E277" s="449" t="s">
        <v>483</v>
      </c>
    </row>
    <row r="278" spans="1:5">
      <c r="A278" s="449" t="s">
        <v>484</v>
      </c>
      <c r="B278" s="449" t="s">
        <v>1122</v>
      </c>
      <c r="D278" s="449" t="s">
        <v>1122</v>
      </c>
      <c r="E278" s="449" t="s">
        <v>484</v>
      </c>
    </row>
    <row r="279" spans="1:5">
      <c r="A279" s="449" t="s">
        <v>485</v>
      </c>
      <c r="B279" s="449" t="s">
        <v>1123</v>
      </c>
      <c r="D279" s="449" t="s">
        <v>1123</v>
      </c>
      <c r="E279" s="449" t="s">
        <v>485</v>
      </c>
    </row>
    <row r="280" spans="1:5">
      <c r="A280" s="449" t="s">
        <v>486</v>
      </c>
      <c r="B280" s="449" t="s">
        <v>1124</v>
      </c>
      <c r="D280" s="449" t="s">
        <v>1124</v>
      </c>
      <c r="E280" s="449" t="s">
        <v>486</v>
      </c>
    </row>
    <row r="281" spans="1:5">
      <c r="A281" s="449" t="s">
        <v>487</v>
      </c>
      <c r="B281" s="449" t="s">
        <v>1985</v>
      </c>
      <c r="D281" s="449" t="s">
        <v>1985</v>
      </c>
      <c r="E281" s="449" t="s">
        <v>487</v>
      </c>
    </row>
    <row r="282" spans="1:5">
      <c r="A282" s="449" t="s">
        <v>488</v>
      </c>
      <c r="B282" s="449" t="s">
        <v>1125</v>
      </c>
      <c r="D282" s="449" t="s">
        <v>1125</v>
      </c>
      <c r="E282" s="449" t="s">
        <v>488</v>
      </c>
    </row>
    <row r="283" spans="1:5">
      <c r="A283" s="449" t="s">
        <v>489</v>
      </c>
      <c r="B283" s="449" t="s">
        <v>1126</v>
      </c>
      <c r="D283" s="449" t="s">
        <v>1126</v>
      </c>
      <c r="E283" s="449" t="s">
        <v>489</v>
      </c>
    </row>
    <row r="284" spans="1:5">
      <c r="A284" s="449" t="s">
        <v>490</v>
      </c>
      <c r="B284" s="449" t="s">
        <v>1127</v>
      </c>
      <c r="D284" s="449" t="s">
        <v>1127</v>
      </c>
      <c r="E284" s="449" t="s">
        <v>490</v>
      </c>
    </row>
    <row r="285" spans="1:5">
      <c r="A285" s="449" t="s">
        <v>491</v>
      </c>
      <c r="B285" s="449" t="s">
        <v>1128</v>
      </c>
      <c r="D285" s="449" t="s">
        <v>1128</v>
      </c>
      <c r="E285" s="449" t="s">
        <v>491</v>
      </c>
    </row>
    <row r="286" spans="1:5">
      <c r="A286" s="449" t="s">
        <v>492</v>
      </c>
      <c r="B286" s="449" t="s">
        <v>1129</v>
      </c>
      <c r="D286" s="449" t="s">
        <v>1129</v>
      </c>
      <c r="E286" s="449" t="s">
        <v>492</v>
      </c>
    </row>
    <row r="287" spans="1:5">
      <c r="A287" s="449" t="s">
        <v>493</v>
      </c>
      <c r="B287" s="449" t="s">
        <v>1130</v>
      </c>
      <c r="D287" s="449" t="s">
        <v>1130</v>
      </c>
      <c r="E287" s="449" t="s">
        <v>493</v>
      </c>
    </row>
    <row r="288" spans="1:5">
      <c r="A288" s="449" t="s">
        <v>494</v>
      </c>
      <c r="B288" s="449" t="s">
        <v>1131</v>
      </c>
      <c r="D288" s="449" t="s">
        <v>1131</v>
      </c>
      <c r="E288" s="449" t="s">
        <v>494</v>
      </c>
    </row>
    <row r="289" spans="1:5">
      <c r="A289" s="449" t="s">
        <v>495</v>
      </c>
      <c r="B289" s="449" t="s">
        <v>1132</v>
      </c>
      <c r="D289" s="449" t="s">
        <v>1132</v>
      </c>
      <c r="E289" s="449" t="s">
        <v>495</v>
      </c>
    </row>
    <row r="290" spans="1:5">
      <c r="A290" s="449" t="s">
        <v>496</v>
      </c>
      <c r="B290" s="449" t="s">
        <v>1986</v>
      </c>
      <c r="D290" s="449" t="s">
        <v>1986</v>
      </c>
      <c r="E290" s="449" t="s">
        <v>496</v>
      </c>
    </row>
    <row r="291" spans="1:5">
      <c r="A291" s="449" t="s">
        <v>497</v>
      </c>
      <c r="B291" s="449" t="s">
        <v>1133</v>
      </c>
      <c r="D291" s="449" t="s">
        <v>1133</v>
      </c>
      <c r="E291" s="449" t="s">
        <v>497</v>
      </c>
    </row>
    <row r="292" spans="1:5">
      <c r="A292" s="449" t="s">
        <v>498</v>
      </c>
      <c r="B292" s="449" t="s">
        <v>1134</v>
      </c>
      <c r="D292" s="449" t="s">
        <v>1134</v>
      </c>
      <c r="E292" s="449" t="s">
        <v>498</v>
      </c>
    </row>
    <row r="293" spans="1:5">
      <c r="A293" s="449" t="s">
        <v>499</v>
      </c>
      <c r="B293" s="449" t="s">
        <v>1135</v>
      </c>
      <c r="D293" s="449" t="s">
        <v>1135</v>
      </c>
      <c r="E293" s="449" t="s">
        <v>499</v>
      </c>
    </row>
    <row r="294" spans="1:5">
      <c r="A294" s="449" t="s">
        <v>500</v>
      </c>
      <c r="B294" s="449" t="s">
        <v>1136</v>
      </c>
      <c r="D294" s="449" t="s">
        <v>1136</v>
      </c>
      <c r="E294" s="449" t="s">
        <v>500</v>
      </c>
    </row>
    <row r="295" spans="1:5">
      <c r="A295" s="449" t="s">
        <v>501</v>
      </c>
      <c r="B295" s="449" t="s">
        <v>1137</v>
      </c>
      <c r="D295" s="449" t="s">
        <v>1137</v>
      </c>
      <c r="E295" s="449" t="s">
        <v>501</v>
      </c>
    </row>
    <row r="296" spans="1:5">
      <c r="A296" s="449" t="s">
        <v>502</v>
      </c>
      <c r="B296" s="449" t="s">
        <v>1138</v>
      </c>
      <c r="D296" s="449" t="s">
        <v>1138</v>
      </c>
      <c r="E296" s="449" t="s">
        <v>502</v>
      </c>
    </row>
    <row r="297" spans="1:5">
      <c r="A297" s="449" t="s">
        <v>503</v>
      </c>
      <c r="B297" s="449" t="s">
        <v>1139</v>
      </c>
      <c r="D297" s="449" t="s">
        <v>1139</v>
      </c>
      <c r="E297" s="449" t="s">
        <v>503</v>
      </c>
    </row>
    <row r="298" spans="1:5">
      <c r="A298" s="449" t="s">
        <v>504</v>
      </c>
      <c r="B298" s="449" t="s">
        <v>1140</v>
      </c>
      <c r="D298" s="449" t="s">
        <v>1140</v>
      </c>
      <c r="E298" s="449" t="s">
        <v>504</v>
      </c>
    </row>
    <row r="299" spans="1:5">
      <c r="A299" s="449" t="s">
        <v>505</v>
      </c>
      <c r="B299" s="449" t="s">
        <v>1141</v>
      </c>
      <c r="D299" s="449" t="s">
        <v>1141</v>
      </c>
      <c r="E299" s="449" t="s">
        <v>505</v>
      </c>
    </row>
    <row r="300" spans="1:5">
      <c r="A300" s="449" t="s">
        <v>506</v>
      </c>
      <c r="B300" s="449" t="s">
        <v>1142</v>
      </c>
      <c r="D300" s="449" t="s">
        <v>1142</v>
      </c>
      <c r="E300" s="449" t="s">
        <v>506</v>
      </c>
    </row>
    <row r="301" spans="1:5">
      <c r="A301" s="449" t="s">
        <v>507</v>
      </c>
      <c r="B301" s="449" t="s">
        <v>1143</v>
      </c>
      <c r="D301" s="449" t="s">
        <v>1143</v>
      </c>
      <c r="E301" s="449" t="s">
        <v>507</v>
      </c>
    </row>
    <row r="302" spans="1:5">
      <c r="A302" s="449" t="s">
        <v>508</v>
      </c>
      <c r="B302" s="449" t="s">
        <v>1144</v>
      </c>
      <c r="D302" s="449" t="s">
        <v>1144</v>
      </c>
      <c r="E302" s="449" t="s">
        <v>508</v>
      </c>
    </row>
    <row r="303" spans="1:5">
      <c r="A303" s="449" t="s">
        <v>509</v>
      </c>
      <c r="B303" s="449" t="s">
        <v>1145</v>
      </c>
      <c r="D303" s="449" t="s">
        <v>1145</v>
      </c>
      <c r="E303" s="449" t="s">
        <v>509</v>
      </c>
    </row>
    <row r="304" spans="1:5">
      <c r="A304" s="449" t="s">
        <v>510</v>
      </c>
      <c r="B304" s="449" t="s">
        <v>1146</v>
      </c>
      <c r="D304" s="449" t="s">
        <v>1146</v>
      </c>
      <c r="E304" s="449" t="s">
        <v>510</v>
      </c>
    </row>
    <row r="305" spans="1:5">
      <c r="A305" s="449" t="s">
        <v>511</v>
      </c>
      <c r="B305" s="449" t="s">
        <v>1147</v>
      </c>
      <c r="D305" s="449" t="s">
        <v>1147</v>
      </c>
      <c r="E305" s="449" t="s">
        <v>511</v>
      </c>
    </row>
    <row r="306" spans="1:5">
      <c r="A306" s="449" t="s">
        <v>512</v>
      </c>
      <c r="B306" s="449" t="s">
        <v>1148</v>
      </c>
      <c r="D306" s="449" t="s">
        <v>1148</v>
      </c>
      <c r="E306" s="449" t="s">
        <v>512</v>
      </c>
    </row>
    <row r="307" spans="1:5">
      <c r="A307" s="449" t="s">
        <v>513</v>
      </c>
      <c r="B307" s="449" t="s">
        <v>1149</v>
      </c>
      <c r="D307" s="449" t="s">
        <v>1149</v>
      </c>
      <c r="E307" s="449" t="s">
        <v>513</v>
      </c>
    </row>
    <row r="308" spans="1:5">
      <c r="A308" s="449" t="s">
        <v>514</v>
      </c>
      <c r="B308" s="449" t="s">
        <v>1150</v>
      </c>
      <c r="D308" s="449" t="s">
        <v>1150</v>
      </c>
      <c r="E308" s="449" t="s">
        <v>514</v>
      </c>
    </row>
    <row r="309" spans="1:5">
      <c r="A309" s="449" t="s">
        <v>515</v>
      </c>
      <c r="B309" s="449" t="s">
        <v>1151</v>
      </c>
      <c r="D309" s="449" t="s">
        <v>1151</v>
      </c>
      <c r="E309" s="449" t="s">
        <v>515</v>
      </c>
    </row>
    <row r="310" spans="1:5">
      <c r="A310" s="449" t="s">
        <v>516</v>
      </c>
      <c r="B310" s="449" t="s">
        <v>1152</v>
      </c>
      <c r="D310" s="449" t="s">
        <v>1152</v>
      </c>
      <c r="E310" s="449" t="s">
        <v>516</v>
      </c>
    </row>
    <row r="311" spans="1:5">
      <c r="A311" s="449" t="s">
        <v>517</v>
      </c>
      <c r="B311" s="449" t="s">
        <v>1153</v>
      </c>
      <c r="D311" s="449" t="s">
        <v>1153</v>
      </c>
      <c r="E311" s="449" t="s">
        <v>517</v>
      </c>
    </row>
    <row r="312" spans="1:5">
      <c r="A312" s="449" t="s">
        <v>518</v>
      </c>
      <c r="B312" s="449" t="s">
        <v>1154</v>
      </c>
      <c r="D312" s="449" t="s">
        <v>1154</v>
      </c>
      <c r="E312" s="449" t="s">
        <v>518</v>
      </c>
    </row>
    <row r="313" spans="1:5">
      <c r="A313" s="449" t="s">
        <v>519</v>
      </c>
      <c r="B313" s="449" t="s">
        <v>1155</v>
      </c>
      <c r="D313" s="449" t="s">
        <v>1155</v>
      </c>
      <c r="E313" s="449" t="s">
        <v>519</v>
      </c>
    </row>
    <row r="314" spans="1:5">
      <c r="A314" s="449" t="s">
        <v>520</v>
      </c>
      <c r="B314" s="449" t="s">
        <v>1156</v>
      </c>
      <c r="D314" s="449" t="s">
        <v>1156</v>
      </c>
      <c r="E314" s="449" t="s">
        <v>520</v>
      </c>
    </row>
    <row r="315" spans="1:5">
      <c r="A315" s="449" t="s">
        <v>521</v>
      </c>
      <c r="B315" s="449" t="s">
        <v>1157</v>
      </c>
      <c r="D315" s="449" t="s">
        <v>1157</v>
      </c>
      <c r="E315" s="449" t="s">
        <v>521</v>
      </c>
    </row>
    <row r="316" spans="1:5">
      <c r="A316" s="449" t="s">
        <v>522</v>
      </c>
      <c r="B316" s="449" t="s">
        <v>1158</v>
      </c>
      <c r="D316" s="449" t="s">
        <v>1158</v>
      </c>
      <c r="E316" s="449" t="s">
        <v>522</v>
      </c>
    </row>
    <row r="317" spans="1:5">
      <c r="A317" s="449" t="s">
        <v>523</v>
      </c>
      <c r="B317" s="449" t="s">
        <v>1159</v>
      </c>
      <c r="D317" s="449" t="s">
        <v>1159</v>
      </c>
      <c r="E317" s="449" t="s">
        <v>523</v>
      </c>
    </row>
    <row r="318" spans="1:5">
      <c r="A318" s="449" t="s">
        <v>524</v>
      </c>
      <c r="B318" s="449" t="s">
        <v>1160</v>
      </c>
      <c r="D318" s="449" t="s">
        <v>1160</v>
      </c>
      <c r="E318" s="449" t="s">
        <v>524</v>
      </c>
    </row>
    <row r="319" spans="1:5">
      <c r="A319" s="449" t="s">
        <v>525</v>
      </c>
      <c r="B319" s="449" t="s">
        <v>1161</v>
      </c>
      <c r="D319" s="449" t="s">
        <v>1161</v>
      </c>
      <c r="E319" s="449" t="s">
        <v>525</v>
      </c>
    </row>
    <row r="320" spans="1:5">
      <c r="A320" s="449" t="s">
        <v>526</v>
      </c>
      <c r="B320" s="449" t="s">
        <v>1162</v>
      </c>
      <c r="D320" s="449" t="s">
        <v>1162</v>
      </c>
      <c r="E320" s="449" t="s">
        <v>526</v>
      </c>
    </row>
    <row r="321" spans="1:5">
      <c r="A321" s="449" t="s">
        <v>527</v>
      </c>
      <c r="B321" s="449" t="s">
        <v>1163</v>
      </c>
      <c r="D321" s="449" t="s">
        <v>1163</v>
      </c>
      <c r="E321" s="449" t="s">
        <v>527</v>
      </c>
    </row>
    <row r="322" spans="1:5">
      <c r="A322" s="449" t="s">
        <v>528</v>
      </c>
      <c r="B322" s="449" t="s">
        <v>1987</v>
      </c>
      <c r="D322" s="449" t="s">
        <v>1987</v>
      </c>
      <c r="E322" s="449" t="s">
        <v>528</v>
      </c>
    </row>
    <row r="323" spans="1:5">
      <c r="A323" s="449" t="s">
        <v>529</v>
      </c>
      <c r="B323" s="449" t="s">
        <v>1164</v>
      </c>
      <c r="D323" s="449" t="s">
        <v>1164</v>
      </c>
      <c r="E323" s="449" t="s">
        <v>529</v>
      </c>
    </row>
    <row r="324" spans="1:5">
      <c r="A324" s="449" t="s">
        <v>530</v>
      </c>
      <c r="B324" s="449" t="s">
        <v>1165</v>
      </c>
      <c r="D324" s="449" t="s">
        <v>1165</v>
      </c>
      <c r="E324" s="449" t="s">
        <v>530</v>
      </c>
    </row>
    <row r="325" spans="1:5">
      <c r="A325" s="449" t="s">
        <v>531</v>
      </c>
      <c r="B325" s="449" t="s">
        <v>1166</v>
      </c>
      <c r="D325" s="449" t="s">
        <v>1166</v>
      </c>
      <c r="E325" s="449" t="s">
        <v>531</v>
      </c>
    </row>
    <row r="326" spans="1:5">
      <c r="A326" s="449" t="s">
        <v>532</v>
      </c>
      <c r="B326" s="449" t="s">
        <v>1167</v>
      </c>
      <c r="D326" s="449" t="s">
        <v>1167</v>
      </c>
      <c r="E326" s="449" t="s">
        <v>532</v>
      </c>
    </row>
    <row r="327" spans="1:5">
      <c r="A327" s="449" t="s">
        <v>533</v>
      </c>
      <c r="B327" s="449" t="s">
        <v>1168</v>
      </c>
      <c r="D327" s="449" t="s">
        <v>1168</v>
      </c>
      <c r="E327" s="449" t="s">
        <v>533</v>
      </c>
    </row>
    <row r="328" spans="1:5">
      <c r="A328" s="449" t="s">
        <v>534</v>
      </c>
      <c r="B328" s="449" t="s">
        <v>1169</v>
      </c>
      <c r="D328" s="449" t="s">
        <v>1169</v>
      </c>
      <c r="E328" s="449" t="s">
        <v>534</v>
      </c>
    </row>
    <row r="329" spans="1:5">
      <c r="A329" s="449" t="s">
        <v>535</v>
      </c>
      <c r="B329" s="449" t="s">
        <v>1988</v>
      </c>
      <c r="D329" s="449" t="s">
        <v>1988</v>
      </c>
      <c r="E329" s="449" t="s">
        <v>535</v>
      </c>
    </row>
    <row r="330" spans="1:5">
      <c r="A330" s="449" t="s">
        <v>536</v>
      </c>
      <c r="B330" s="449" t="s">
        <v>1170</v>
      </c>
      <c r="D330" s="449" t="s">
        <v>1170</v>
      </c>
      <c r="E330" s="449" t="s">
        <v>536</v>
      </c>
    </row>
    <row r="331" spans="1:5">
      <c r="A331" s="449" t="s">
        <v>537</v>
      </c>
      <c r="B331" s="449" t="s">
        <v>1171</v>
      </c>
      <c r="D331" s="449" t="s">
        <v>1171</v>
      </c>
      <c r="E331" s="449" t="s">
        <v>537</v>
      </c>
    </row>
    <row r="332" spans="1:5">
      <c r="A332" s="449" t="s">
        <v>538</v>
      </c>
      <c r="B332" s="449" t="s">
        <v>1172</v>
      </c>
      <c r="D332" s="449" t="s">
        <v>1172</v>
      </c>
      <c r="E332" s="449" t="s">
        <v>538</v>
      </c>
    </row>
    <row r="333" spans="1:5">
      <c r="A333" s="449" t="s">
        <v>539</v>
      </c>
      <c r="B333" s="449" t="s">
        <v>1173</v>
      </c>
      <c r="D333" s="449" t="s">
        <v>1173</v>
      </c>
      <c r="E333" s="449" t="s">
        <v>539</v>
      </c>
    </row>
    <row r="334" spans="1:5">
      <c r="A334" s="449" t="s">
        <v>540</v>
      </c>
      <c r="B334" s="449" t="s">
        <v>1174</v>
      </c>
      <c r="D334" s="449" t="s">
        <v>1174</v>
      </c>
      <c r="E334" s="449" t="s">
        <v>540</v>
      </c>
    </row>
    <row r="335" spans="1:5">
      <c r="A335" s="449" t="s">
        <v>541</v>
      </c>
      <c r="B335" s="449" t="s">
        <v>1989</v>
      </c>
      <c r="D335" s="449" t="s">
        <v>1989</v>
      </c>
      <c r="E335" s="449" t="s">
        <v>541</v>
      </c>
    </row>
    <row r="336" spans="1:5">
      <c r="A336" s="449" t="s">
        <v>542</v>
      </c>
      <c r="B336" s="449" t="s">
        <v>1175</v>
      </c>
      <c r="D336" s="449" t="s">
        <v>1175</v>
      </c>
      <c r="E336" s="449" t="s">
        <v>542</v>
      </c>
    </row>
    <row r="337" spans="1:5">
      <c r="A337" s="449" t="s">
        <v>543</v>
      </c>
      <c r="B337" s="449" t="s">
        <v>1176</v>
      </c>
      <c r="D337" s="449" t="s">
        <v>1176</v>
      </c>
      <c r="E337" s="449" t="s">
        <v>543</v>
      </c>
    </row>
    <row r="338" spans="1:5">
      <c r="A338" s="449" t="s">
        <v>544</v>
      </c>
      <c r="B338" s="449" t="s">
        <v>1990</v>
      </c>
      <c r="D338" s="449" t="s">
        <v>1990</v>
      </c>
      <c r="E338" s="449" t="s">
        <v>544</v>
      </c>
    </row>
    <row r="339" spans="1:5">
      <c r="A339" s="449" t="s">
        <v>545</v>
      </c>
      <c r="B339" s="449" t="s">
        <v>1177</v>
      </c>
      <c r="D339" s="449" t="s">
        <v>1177</v>
      </c>
      <c r="E339" s="449" t="s">
        <v>545</v>
      </c>
    </row>
    <row r="340" spans="1:5">
      <c r="A340" s="449" t="s">
        <v>546</v>
      </c>
      <c r="B340" s="449" t="s">
        <v>1178</v>
      </c>
      <c r="D340" s="449" t="s">
        <v>1178</v>
      </c>
      <c r="E340" s="449" t="s">
        <v>546</v>
      </c>
    </row>
    <row r="341" spans="1:5">
      <c r="A341" s="449" t="s">
        <v>547</v>
      </c>
      <c r="B341" s="449" t="s">
        <v>1179</v>
      </c>
      <c r="D341" s="449" t="s">
        <v>1179</v>
      </c>
      <c r="E341" s="449" t="s">
        <v>547</v>
      </c>
    </row>
    <row r="342" spans="1:5">
      <c r="A342" s="449" t="s">
        <v>548</v>
      </c>
      <c r="B342" s="449" t="s">
        <v>1180</v>
      </c>
      <c r="D342" s="449" t="s">
        <v>1180</v>
      </c>
      <c r="E342" s="449" t="s">
        <v>548</v>
      </c>
    </row>
    <row r="343" spans="1:5">
      <c r="A343" s="449" t="s">
        <v>549</v>
      </c>
      <c r="B343" s="449" t="s">
        <v>1181</v>
      </c>
      <c r="D343" s="449" t="s">
        <v>1181</v>
      </c>
      <c r="E343" s="449" t="s">
        <v>549</v>
      </c>
    </row>
    <row r="344" spans="1:5">
      <c r="A344" s="449" t="s">
        <v>550</v>
      </c>
      <c r="B344" s="449" t="s">
        <v>1182</v>
      </c>
      <c r="D344" s="449" t="s">
        <v>1182</v>
      </c>
      <c r="E344" s="449" t="s">
        <v>550</v>
      </c>
    </row>
    <row r="345" spans="1:5">
      <c r="A345" s="449" t="s">
        <v>551</v>
      </c>
      <c r="B345" s="449" t="s">
        <v>1183</v>
      </c>
      <c r="D345" s="449" t="s">
        <v>1183</v>
      </c>
      <c r="E345" s="449" t="s">
        <v>551</v>
      </c>
    </row>
    <row r="346" spans="1:5">
      <c r="A346" s="449" t="s">
        <v>552</v>
      </c>
      <c r="B346" s="449" t="s">
        <v>1184</v>
      </c>
      <c r="D346" s="449" t="s">
        <v>1184</v>
      </c>
      <c r="E346" s="449" t="s">
        <v>552</v>
      </c>
    </row>
    <row r="347" spans="1:5">
      <c r="A347" s="449" t="s">
        <v>553</v>
      </c>
      <c r="B347" s="449" t="s">
        <v>1185</v>
      </c>
      <c r="D347" s="449" t="s">
        <v>1185</v>
      </c>
      <c r="E347" s="449" t="s">
        <v>553</v>
      </c>
    </row>
    <row r="348" spans="1:5">
      <c r="A348" s="449" t="s">
        <v>554</v>
      </c>
      <c r="B348" s="449" t="s">
        <v>1186</v>
      </c>
      <c r="D348" s="449" t="s">
        <v>1186</v>
      </c>
      <c r="E348" s="449" t="s">
        <v>554</v>
      </c>
    </row>
    <row r="349" spans="1:5">
      <c r="A349" s="449" t="s">
        <v>555</v>
      </c>
      <c r="B349" s="449" t="s">
        <v>1991</v>
      </c>
      <c r="D349" s="449" t="s">
        <v>1991</v>
      </c>
      <c r="E349" s="449" t="s">
        <v>555</v>
      </c>
    </row>
    <row r="350" spans="1:5">
      <c r="A350" s="449" t="s">
        <v>556</v>
      </c>
      <c r="B350" s="449" t="s">
        <v>1187</v>
      </c>
      <c r="D350" s="449" t="s">
        <v>1187</v>
      </c>
      <c r="E350" s="449" t="s">
        <v>556</v>
      </c>
    </row>
    <row r="351" spans="1:5">
      <c r="A351" s="449" t="s">
        <v>557</v>
      </c>
      <c r="B351" s="449" t="s">
        <v>1188</v>
      </c>
      <c r="D351" s="449" t="s">
        <v>1188</v>
      </c>
      <c r="E351" s="449" t="s">
        <v>557</v>
      </c>
    </row>
    <row r="352" spans="1:5">
      <c r="A352" s="449" t="s">
        <v>558</v>
      </c>
      <c r="B352" s="449" t="s">
        <v>1189</v>
      </c>
      <c r="D352" s="449" t="s">
        <v>1189</v>
      </c>
      <c r="E352" s="449" t="s">
        <v>558</v>
      </c>
    </row>
    <row r="353" spans="1:5">
      <c r="A353" s="449" t="s">
        <v>559</v>
      </c>
      <c r="B353" s="449" t="s">
        <v>1190</v>
      </c>
      <c r="D353" s="449" t="s">
        <v>1190</v>
      </c>
      <c r="E353" s="449" t="s">
        <v>559</v>
      </c>
    </row>
    <row r="354" spans="1:5">
      <c r="A354" s="449" t="s">
        <v>560</v>
      </c>
      <c r="B354" s="449" t="s">
        <v>1191</v>
      </c>
      <c r="D354" s="449" t="s">
        <v>1191</v>
      </c>
      <c r="E354" s="449" t="s">
        <v>560</v>
      </c>
    </row>
    <row r="355" spans="1:5">
      <c r="A355" s="449" t="s">
        <v>561</v>
      </c>
      <c r="B355" s="449" t="s">
        <v>1192</v>
      </c>
      <c r="D355" s="449" t="s">
        <v>1192</v>
      </c>
      <c r="E355" s="449" t="s">
        <v>561</v>
      </c>
    </row>
    <row r="356" spans="1:5">
      <c r="A356" s="449" t="s">
        <v>562</v>
      </c>
      <c r="B356" s="449" t="s">
        <v>1193</v>
      </c>
      <c r="D356" s="449" t="s">
        <v>1193</v>
      </c>
      <c r="E356" s="449" t="s">
        <v>562</v>
      </c>
    </row>
    <row r="357" spans="1:5">
      <c r="A357" s="449" t="s">
        <v>563</v>
      </c>
      <c r="B357" s="449" t="s">
        <v>1194</v>
      </c>
      <c r="D357" s="449" t="s">
        <v>1194</v>
      </c>
      <c r="E357" s="449" t="s">
        <v>563</v>
      </c>
    </row>
    <row r="358" spans="1:5">
      <c r="A358" s="449" t="s">
        <v>564</v>
      </c>
      <c r="B358" s="449" t="s">
        <v>1992</v>
      </c>
      <c r="D358" s="449" t="s">
        <v>1992</v>
      </c>
      <c r="E358" s="449" t="s">
        <v>564</v>
      </c>
    </row>
    <row r="359" spans="1:5">
      <c r="A359" s="449" t="s">
        <v>565</v>
      </c>
      <c r="B359" s="449" t="s">
        <v>1195</v>
      </c>
      <c r="D359" s="449" t="s">
        <v>1195</v>
      </c>
      <c r="E359" s="449" t="s">
        <v>565</v>
      </c>
    </row>
    <row r="360" spans="1:5">
      <c r="A360" s="449" t="s">
        <v>566</v>
      </c>
      <c r="B360" s="449" t="s">
        <v>1196</v>
      </c>
      <c r="D360" s="449" t="s">
        <v>1196</v>
      </c>
      <c r="E360" s="449" t="s">
        <v>566</v>
      </c>
    </row>
    <row r="361" spans="1:5">
      <c r="A361" s="449" t="s">
        <v>567</v>
      </c>
      <c r="B361" s="449" t="s">
        <v>1197</v>
      </c>
      <c r="D361" s="449" t="s">
        <v>1197</v>
      </c>
      <c r="E361" s="449" t="s">
        <v>567</v>
      </c>
    </row>
    <row r="362" spans="1:5">
      <c r="A362" s="449" t="s">
        <v>568</v>
      </c>
      <c r="B362" s="449" t="s">
        <v>1198</v>
      </c>
      <c r="D362" s="449" t="s">
        <v>1198</v>
      </c>
      <c r="E362" s="449" t="s">
        <v>568</v>
      </c>
    </row>
    <row r="363" spans="1:5">
      <c r="A363" s="449" t="s">
        <v>569</v>
      </c>
      <c r="B363" s="449" t="s">
        <v>1993</v>
      </c>
      <c r="D363" s="449" t="s">
        <v>1993</v>
      </c>
      <c r="E363" s="449" t="s">
        <v>569</v>
      </c>
    </row>
    <row r="364" spans="1:5">
      <c r="A364" s="449" t="s">
        <v>570</v>
      </c>
      <c r="B364" s="449" t="s">
        <v>1199</v>
      </c>
      <c r="D364" s="449" t="s">
        <v>1199</v>
      </c>
      <c r="E364" s="449" t="s">
        <v>570</v>
      </c>
    </row>
    <row r="365" spans="1:5">
      <c r="A365" s="449" t="s">
        <v>571</v>
      </c>
      <c r="B365" s="449" t="s">
        <v>1200</v>
      </c>
      <c r="D365" s="449" t="s">
        <v>1200</v>
      </c>
      <c r="E365" s="449" t="s">
        <v>571</v>
      </c>
    </row>
    <row r="366" spans="1:5">
      <c r="A366" s="449" t="s">
        <v>572</v>
      </c>
      <c r="B366" s="449" t="s">
        <v>1201</v>
      </c>
      <c r="D366" s="449" t="s">
        <v>1201</v>
      </c>
      <c r="E366" s="449" t="s">
        <v>572</v>
      </c>
    </row>
    <row r="367" spans="1:5">
      <c r="A367" s="449" t="s">
        <v>573</v>
      </c>
      <c r="B367" s="449" t="s">
        <v>1202</v>
      </c>
      <c r="D367" s="449" t="s">
        <v>1202</v>
      </c>
      <c r="E367" s="449" t="s">
        <v>573</v>
      </c>
    </row>
    <row r="368" spans="1:5">
      <c r="A368" s="449" t="s">
        <v>574</v>
      </c>
      <c r="B368" s="449" t="s">
        <v>1203</v>
      </c>
      <c r="D368" s="449" t="s">
        <v>1203</v>
      </c>
      <c r="E368" s="449" t="s">
        <v>574</v>
      </c>
    </row>
    <row r="369" spans="1:5">
      <c r="A369" s="449" t="s">
        <v>575</v>
      </c>
      <c r="B369" s="449" t="s">
        <v>1204</v>
      </c>
      <c r="D369" s="449" t="s">
        <v>1204</v>
      </c>
      <c r="E369" s="449" t="s">
        <v>575</v>
      </c>
    </row>
    <row r="370" spans="1:5">
      <c r="A370" s="449" t="s">
        <v>576</v>
      </c>
      <c r="B370" s="449" t="s">
        <v>1205</v>
      </c>
      <c r="D370" s="449" t="s">
        <v>1205</v>
      </c>
      <c r="E370" s="449" t="s">
        <v>576</v>
      </c>
    </row>
    <row r="371" spans="1:5">
      <c r="A371" s="449" t="s">
        <v>577</v>
      </c>
      <c r="B371" s="449" t="s">
        <v>1206</v>
      </c>
      <c r="D371" s="449" t="s">
        <v>1206</v>
      </c>
      <c r="E371" s="449" t="s">
        <v>577</v>
      </c>
    </row>
    <row r="372" spans="1:5">
      <c r="A372" s="449" t="s">
        <v>578</v>
      </c>
      <c r="B372" s="449" t="s">
        <v>1207</v>
      </c>
      <c r="D372" s="449" t="s">
        <v>1207</v>
      </c>
      <c r="E372" s="449" t="s">
        <v>578</v>
      </c>
    </row>
    <row r="373" spans="1:5">
      <c r="A373" s="449" t="s">
        <v>579</v>
      </c>
      <c r="B373" s="449" t="s">
        <v>1208</v>
      </c>
      <c r="D373" s="449" t="s">
        <v>1208</v>
      </c>
      <c r="E373" s="449" t="s">
        <v>579</v>
      </c>
    </row>
    <row r="374" spans="1:5">
      <c r="A374" s="449" t="s">
        <v>580</v>
      </c>
      <c r="B374" s="449" t="s">
        <v>1209</v>
      </c>
      <c r="D374" s="449" t="s">
        <v>1209</v>
      </c>
      <c r="E374" s="449" t="s">
        <v>580</v>
      </c>
    </row>
    <row r="375" spans="1:5">
      <c r="A375" s="449" t="s">
        <v>581</v>
      </c>
      <c r="B375" s="449" t="s">
        <v>1994</v>
      </c>
      <c r="D375" s="449" t="s">
        <v>1994</v>
      </c>
      <c r="E375" s="449" t="s">
        <v>581</v>
      </c>
    </row>
    <row r="376" spans="1:5">
      <c r="A376" s="449" t="s">
        <v>582</v>
      </c>
      <c r="B376" s="449" t="s">
        <v>1210</v>
      </c>
      <c r="D376" s="449" t="s">
        <v>1210</v>
      </c>
      <c r="E376" s="449" t="s">
        <v>582</v>
      </c>
    </row>
    <row r="377" spans="1:5">
      <c r="A377" s="449" t="s">
        <v>583</v>
      </c>
      <c r="B377" s="449" t="s">
        <v>1211</v>
      </c>
      <c r="D377" s="449" t="s">
        <v>1211</v>
      </c>
      <c r="E377" s="449" t="s">
        <v>583</v>
      </c>
    </row>
    <row r="378" spans="1:5">
      <c r="A378" s="449" t="s">
        <v>584</v>
      </c>
      <c r="B378" s="449" t="s">
        <v>1212</v>
      </c>
      <c r="D378" s="449" t="s">
        <v>1212</v>
      </c>
      <c r="E378" s="449" t="s">
        <v>584</v>
      </c>
    </row>
    <row r="379" spans="1:5">
      <c r="A379" s="449" t="s">
        <v>585</v>
      </c>
      <c r="B379" s="449" t="s">
        <v>1213</v>
      </c>
      <c r="D379" s="449" t="s">
        <v>1213</v>
      </c>
      <c r="E379" s="449" t="s">
        <v>585</v>
      </c>
    </row>
    <row r="380" spans="1:5">
      <c r="A380" s="449" t="s">
        <v>586</v>
      </c>
      <c r="B380" s="449" t="s">
        <v>1995</v>
      </c>
      <c r="D380" s="449" t="s">
        <v>1995</v>
      </c>
      <c r="E380" s="449" t="s">
        <v>586</v>
      </c>
    </row>
    <row r="381" spans="1:5">
      <c r="A381" s="449" t="s">
        <v>587</v>
      </c>
      <c r="B381" s="449" t="s">
        <v>1214</v>
      </c>
      <c r="D381" s="449" t="s">
        <v>1214</v>
      </c>
      <c r="E381" s="449" t="s">
        <v>587</v>
      </c>
    </row>
    <row r="382" spans="1:5">
      <c r="A382" s="449" t="s">
        <v>588</v>
      </c>
      <c r="B382" s="449" t="s">
        <v>1215</v>
      </c>
      <c r="D382" s="449" t="s">
        <v>1215</v>
      </c>
      <c r="E382" s="449" t="s">
        <v>588</v>
      </c>
    </row>
    <row r="383" spans="1:5">
      <c r="A383" s="449" t="s">
        <v>589</v>
      </c>
      <c r="B383" s="449" t="s">
        <v>1216</v>
      </c>
      <c r="D383" s="449" t="s">
        <v>1216</v>
      </c>
      <c r="E383" s="449" t="s">
        <v>589</v>
      </c>
    </row>
    <row r="384" spans="1:5">
      <c r="A384" s="449" t="s">
        <v>590</v>
      </c>
      <c r="B384" s="449" t="s">
        <v>1996</v>
      </c>
      <c r="D384" s="449" t="s">
        <v>1996</v>
      </c>
      <c r="E384" s="449" t="s">
        <v>590</v>
      </c>
    </row>
    <row r="385" spans="1:5">
      <c r="A385" s="449" t="s">
        <v>591</v>
      </c>
      <c r="B385" s="449" t="s">
        <v>1217</v>
      </c>
      <c r="D385" s="449" t="s">
        <v>1217</v>
      </c>
      <c r="E385" s="449" t="s">
        <v>591</v>
      </c>
    </row>
    <row r="386" spans="1:5">
      <c r="A386" s="449" t="s">
        <v>1219</v>
      </c>
      <c r="B386" s="449" t="s">
        <v>1218</v>
      </c>
      <c r="D386" s="449" t="s">
        <v>1218</v>
      </c>
      <c r="E386" s="449" t="s">
        <v>1219</v>
      </c>
    </row>
    <row r="387" spans="1:5">
      <c r="A387" s="449" t="s">
        <v>592</v>
      </c>
      <c r="B387" s="449" t="s">
        <v>1220</v>
      </c>
      <c r="D387" s="449" t="s">
        <v>1220</v>
      </c>
      <c r="E387" s="449" t="s">
        <v>592</v>
      </c>
    </row>
    <row r="388" spans="1:5">
      <c r="A388" s="449" t="s">
        <v>593</v>
      </c>
      <c r="B388" s="449" t="s">
        <v>1221</v>
      </c>
      <c r="D388" s="449" t="s">
        <v>1221</v>
      </c>
      <c r="E388" s="449" t="s">
        <v>593</v>
      </c>
    </row>
    <row r="389" spans="1:5">
      <c r="A389" s="449" t="s">
        <v>594</v>
      </c>
      <c r="B389" s="449" t="s">
        <v>1222</v>
      </c>
      <c r="D389" s="449" t="s">
        <v>1222</v>
      </c>
      <c r="E389" s="449" t="s">
        <v>594</v>
      </c>
    </row>
    <row r="390" spans="1:5">
      <c r="A390" s="449" t="s">
        <v>595</v>
      </c>
      <c r="B390" s="449" t="s">
        <v>1223</v>
      </c>
      <c r="D390" s="449" t="s">
        <v>1223</v>
      </c>
      <c r="E390" s="449" t="s">
        <v>595</v>
      </c>
    </row>
    <row r="391" spans="1:5">
      <c r="A391" s="449" t="s">
        <v>596</v>
      </c>
      <c r="B391" s="449" t="s">
        <v>1224</v>
      </c>
      <c r="D391" s="449" t="s">
        <v>1224</v>
      </c>
      <c r="E391" s="449" t="s">
        <v>596</v>
      </c>
    </row>
    <row r="392" spans="1:5">
      <c r="A392" s="449" t="s">
        <v>597</v>
      </c>
      <c r="B392" s="449" t="s">
        <v>1225</v>
      </c>
      <c r="D392" s="449" t="s">
        <v>1225</v>
      </c>
      <c r="E392" s="449" t="s">
        <v>597</v>
      </c>
    </row>
    <row r="393" spans="1:5">
      <c r="A393" s="449" t="s">
        <v>598</v>
      </c>
      <c r="B393" s="449" t="s">
        <v>1226</v>
      </c>
      <c r="D393" s="449" t="s">
        <v>1226</v>
      </c>
      <c r="E393" s="449" t="s">
        <v>598</v>
      </c>
    </row>
    <row r="394" spans="1:5">
      <c r="A394" s="449" t="s">
        <v>599</v>
      </c>
      <c r="B394" s="449" t="s">
        <v>1227</v>
      </c>
      <c r="D394" s="449" t="s">
        <v>1227</v>
      </c>
      <c r="E394" s="449" t="s">
        <v>599</v>
      </c>
    </row>
    <row r="395" spans="1:5">
      <c r="A395" s="449" t="s">
        <v>600</v>
      </c>
      <c r="B395" s="449" t="s">
        <v>1997</v>
      </c>
      <c r="D395" s="449" t="s">
        <v>1997</v>
      </c>
      <c r="E395" s="449" t="s">
        <v>600</v>
      </c>
    </row>
    <row r="396" spans="1:5">
      <c r="A396" s="449" t="s">
        <v>601</v>
      </c>
      <c r="B396" s="449" t="s">
        <v>1228</v>
      </c>
      <c r="D396" s="449" t="s">
        <v>1228</v>
      </c>
      <c r="E396" s="449" t="s">
        <v>601</v>
      </c>
    </row>
    <row r="397" spans="1:5">
      <c r="A397" s="449" t="s">
        <v>602</v>
      </c>
      <c r="B397" s="449" t="s">
        <v>1229</v>
      </c>
      <c r="D397" s="449" t="s">
        <v>1229</v>
      </c>
      <c r="E397" s="449" t="s">
        <v>602</v>
      </c>
    </row>
    <row r="398" spans="1:5">
      <c r="A398" s="449" t="s">
        <v>603</v>
      </c>
      <c r="B398" s="449" t="s">
        <v>1230</v>
      </c>
      <c r="D398" s="449" t="s">
        <v>1230</v>
      </c>
      <c r="E398" s="449" t="s">
        <v>603</v>
      </c>
    </row>
    <row r="399" spans="1:5">
      <c r="A399" s="449" t="s">
        <v>604</v>
      </c>
      <c r="B399" s="449" t="s">
        <v>1998</v>
      </c>
      <c r="D399" s="449" t="s">
        <v>1998</v>
      </c>
      <c r="E399" s="449" t="s">
        <v>604</v>
      </c>
    </row>
    <row r="400" spans="1:5">
      <c r="A400" s="449" t="s">
        <v>605</v>
      </c>
      <c r="B400" s="449" t="s">
        <v>1231</v>
      </c>
      <c r="D400" s="449" t="s">
        <v>1231</v>
      </c>
      <c r="E400" s="449" t="s">
        <v>605</v>
      </c>
    </row>
    <row r="401" spans="1:5">
      <c r="A401" s="449" t="s">
        <v>822</v>
      </c>
      <c r="B401" s="449" t="s">
        <v>1232</v>
      </c>
      <c r="D401" s="449" t="s">
        <v>1232</v>
      </c>
      <c r="E401" s="449" t="s">
        <v>822</v>
      </c>
    </row>
    <row r="402" spans="1:5">
      <c r="A402" s="449" t="s">
        <v>606</v>
      </c>
      <c r="B402" s="449" t="s">
        <v>1233</v>
      </c>
      <c r="D402" s="449" t="s">
        <v>1233</v>
      </c>
      <c r="E402" s="449" t="s">
        <v>606</v>
      </c>
    </row>
    <row r="403" spans="1:5">
      <c r="A403" s="449" t="s">
        <v>607</v>
      </c>
      <c r="B403" s="449" t="s">
        <v>1234</v>
      </c>
      <c r="D403" s="449" t="s">
        <v>1234</v>
      </c>
      <c r="E403" s="449" t="s">
        <v>607</v>
      </c>
    </row>
    <row r="404" spans="1:5">
      <c r="A404" s="449" t="s">
        <v>608</v>
      </c>
      <c r="B404" s="449" t="s">
        <v>1235</v>
      </c>
      <c r="D404" s="449" t="s">
        <v>1235</v>
      </c>
      <c r="E404" s="449" t="s">
        <v>608</v>
      </c>
    </row>
    <row r="405" spans="1:5">
      <c r="A405" s="449" t="s">
        <v>609</v>
      </c>
      <c r="B405" s="449" t="s">
        <v>1236</v>
      </c>
      <c r="D405" s="449" t="s">
        <v>1236</v>
      </c>
      <c r="E405" s="449" t="s">
        <v>609</v>
      </c>
    </row>
    <row r="406" spans="1:5">
      <c r="A406" s="449" t="s">
        <v>610</v>
      </c>
      <c r="B406" s="449" t="s">
        <v>1237</v>
      </c>
      <c r="D406" s="449" t="s">
        <v>1237</v>
      </c>
      <c r="E406" s="449" t="s">
        <v>610</v>
      </c>
    </row>
    <row r="407" spans="1:5">
      <c r="A407" s="449" t="s">
        <v>611</v>
      </c>
      <c r="B407" s="449" t="s">
        <v>1238</v>
      </c>
      <c r="D407" s="449" t="s">
        <v>1238</v>
      </c>
      <c r="E407" s="449" t="s">
        <v>611</v>
      </c>
    </row>
    <row r="408" spans="1:5">
      <c r="A408" s="449" t="s">
        <v>612</v>
      </c>
      <c r="B408" s="449" t="s">
        <v>1239</v>
      </c>
      <c r="D408" s="449" t="s">
        <v>1239</v>
      </c>
      <c r="E408" s="449" t="s">
        <v>612</v>
      </c>
    </row>
    <row r="409" spans="1:5">
      <c r="A409" s="449" t="s">
        <v>613</v>
      </c>
      <c r="B409" s="449" t="s">
        <v>1240</v>
      </c>
      <c r="D409" s="449" t="s">
        <v>1240</v>
      </c>
      <c r="E409" s="449" t="s">
        <v>613</v>
      </c>
    </row>
    <row r="410" spans="1:5">
      <c r="A410" s="451" t="s">
        <v>823</v>
      </c>
      <c r="B410" s="451" t="s">
        <v>1241</v>
      </c>
      <c r="D410" s="451" t="s">
        <v>1241</v>
      </c>
      <c r="E410" s="451" t="s">
        <v>823</v>
      </c>
    </row>
    <row r="411" spans="1:5">
      <c r="A411" s="450" t="s">
        <v>614</v>
      </c>
      <c r="B411" s="450" t="s">
        <v>1242</v>
      </c>
      <c r="D411" s="450" t="s">
        <v>1242</v>
      </c>
      <c r="E411" s="450" t="s">
        <v>614</v>
      </c>
    </row>
    <row r="412" spans="1:5">
      <c r="A412" s="449" t="s">
        <v>615</v>
      </c>
      <c r="B412" s="449" t="s">
        <v>1243</v>
      </c>
      <c r="D412" s="449" t="s">
        <v>1243</v>
      </c>
      <c r="E412" s="449" t="s">
        <v>615</v>
      </c>
    </row>
    <row r="413" spans="1:5">
      <c r="A413" s="449" t="s">
        <v>616</v>
      </c>
      <c r="B413" s="449" t="s">
        <v>1244</v>
      </c>
      <c r="D413" s="449" t="s">
        <v>1244</v>
      </c>
      <c r="E413" s="449" t="s">
        <v>616</v>
      </c>
    </row>
    <row r="414" spans="1:5">
      <c r="A414" s="449" t="s">
        <v>617</v>
      </c>
      <c r="B414" s="449" t="s">
        <v>1245</v>
      </c>
      <c r="D414" s="449" t="s">
        <v>1245</v>
      </c>
      <c r="E414" s="449" t="s">
        <v>617</v>
      </c>
    </row>
    <row r="415" spans="1:5">
      <c r="A415" s="449" t="s">
        <v>618</v>
      </c>
      <c r="B415" s="449" t="s">
        <v>1246</v>
      </c>
      <c r="D415" s="449" t="s">
        <v>1246</v>
      </c>
      <c r="E415" s="449" t="s">
        <v>618</v>
      </c>
    </row>
    <row r="416" spans="1:5">
      <c r="A416" s="449" t="s">
        <v>619</v>
      </c>
      <c r="B416" s="449" t="s">
        <v>1247</v>
      </c>
      <c r="D416" s="449" t="s">
        <v>1247</v>
      </c>
      <c r="E416" s="449" t="s">
        <v>619</v>
      </c>
    </row>
    <row r="417" spans="1:5">
      <c r="A417" s="449" t="s">
        <v>620</v>
      </c>
      <c r="B417" s="449" t="s">
        <v>1248</v>
      </c>
      <c r="D417" s="449" t="s">
        <v>1248</v>
      </c>
      <c r="E417" s="449" t="s">
        <v>620</v>
      </c>
    </row>
    <row r="418" spans="1:5">
      <c r="A418" s="449" t="s">
        <v>621</v>
      </c>
      <c r="B418" s="449" t="s">
        <v>1249</v>
      </c>
      <c r="D418" s="449" t="s">
        <v>1249</v>
      </c>
      <c r="E418" s="449" t="s">
        <v>621</v>
      </c>
    </row>
    <row r="419" spans="1:5">
      <c r="A419" s="449" t="s">
        <v>622</v>
      </c>
      <c r="B419" s="449" t="s">
        <v>1250</v>
      </c>
      <c r="D419" s="449" t="s">
        <v>1250</v>
      </c>
      <c r="E419" s="449" t="s">
        <v>622</v>
      </c>
    </row>
    <row r="420" spans="1:5">
      <c r="A420" s="449" t="s">
        <v>623</v>
      </c>
      <c r="B420" s="449" t="s">
        <v>1251</v>
      </c>
      <c r="D420" s="449" t="s">
        <v>1251</v>
      </c>
      <c r="E420" s="449" t="s">
        <v>623</v>
      </c>
    </row>
    <row r="421" spans="1:5">
      <c r="A421" s="449" t="s">
        <v>624</v>
      </c>
      <c r="B421" s="449" t="s">
        <v>1252</v>
      </c>
      <c r="D421" s="449" t="s">
        <v>1252</v>
      </c>
      <c r="E421" s="449" t="s">
        <v>624</v>
      </c>
    </row>
    <row r="422" spans="1:5">
      <c r="A422" s="449" t="s">
        <v>747</v>
      </c>
      <c r="B422" s="449" t="s">
        <v>1253</v>
      </c>
      <c r="D422" s="449" t="s">
        <v>1253</v>
      </c>
      <c r="E422" s="449" t="s">
        <v>747</v>
      </c>
    </row>
    <row r="423" spans="1:5">
      <c r="A423" s="449" t="s">
        <v>625</v>
      </c>
      <c r="B423" s="449" t="s">
        <v>1254</v>
      </c>
      <c r="D423" s="449" t="s">
        <v>1254</v>
      </c>
      <c r="E423" s="449" t="s">
        <v>625</v>
      </c>
    </row>
    <row r="424" spans="1:5">
      <c r="A424" s="449" t="s">
        <v>626</v>
      </c>
      <c r="B424" s="449" t="s">
        <v>1255</v>
      </c>
      <c r="D424" s="449" t="s">
        <v>1255</v>
      </c>
      <c r="E424" s="449" t="s">
        <v>626</v>
      </c>
    </row>
    <row r="425" spans="1:5">
      <c r="A425" s="449" t="s">
        <v>627</v>
      </c>
      <c r="B425" s="449" t="s">
        <v>1256</v>
      </c>
      <c r="D425" s="449" t="s">
        <v>1256</v>
      </c>
      <c r="E425" s="449" t="s">
        <v>627</v>
      </c>
    </row>
    <row r="426" spans="1:5">
      <c r="A426" s="449" t="s">
        <v>628</v>
      </c>
      <c r="B426" s="449" t="s">
        <v>1257</v>
      </c>
      <c r="D426" s="449" t="s">
        <v>1257</v>
      </c>
      <c r="E426" s="449" t="s">
        <v>628</v>
      </c>
    </row>
    <row r="427" spans="1:5">
      <c r="A427" s="449" t="s">
        <v>629</v>
      </c>
      <c r="B427" s="449" t="s">
        <v>1258</v>
      </c>
      <c r="D427" s="449" t="s">
        <v>1258</v>
      </c>
      <c r="E427" s="449" t="s">
        <v>629</v>
      </c>
    </row>
    <row r="428" spans="1:5">
      <c r="A428" s="449" t="s">
        <v>630</v>
      </c>
      <c r="B428" s="449" t="s">
        <v>1259</v>
      </c>
      <c r="D428" s="449" t="s">
        <v>1259</v>
      </c>
      <c r="E428" s="449" t="s">
        <v>630</v>
      </c>
    </row>
    <row r="429" spans="1:5">
      <c r="A429" s="449" t="s">
        <v>631</v>
      </c>
      <c r="B429" s="449" t="s">
        <v>1260</v>
      </c>
      <c r="D429" s="449" t="s">
        <v>1260</v>
      </c>
      <c r="E429" s="449" t="s">
        <v>631</v>
      </c>
    </row>
    <row r="430" spans="1:5">
      <c r="A430" s="449" t="s">
        <v>632</v>
      </c>
      <c r="B430" s="449" t="s">
        <v>1261</v>
      </c>
      <c r="D430" s="449" t="s">
        <v>1261</v>
      </c>
      <c r="E430" s="449" t="s">
        <v>632</v>
      </c>
    </row>
    <row r="431" spans="1:5">
      <c r="A431" s="449" t="s">
        <v>633</v>
      </c>
      <c r="B431" s="449" t="s">
        <v>1262</v>
      </c>
      <c r="D431" s="449" t="s">
        <v>1262</v>
      </c>
      <c r="E431" s="449" t="s">
        <v>633</v>
      </c>
    </row>
    <row r="432" spans="1:5">
      <c r="A432" s="449" t="s">
        <v>634</v>
      </c>
      <c r="B432" s="449" t="s">
        <v>1263</v>
      </c>
      <c r="D432" s="449" t="s">
        <v>1263</v>
      </c>
      <c r="E432" s="449" t="s">
        <v>634</v>
      </c>
    </row>
    <row r="433" spans="1:5">
      <c r="A433" s="449" t="s">
        <v>635</v>
      </c>
      <c r="B433" s="449" t="s">
        <v>1999</v>
      </c>
      <c r="D433" s="449" t="s">
        <v>1999</v>
      </c>
      <c r="E433" s="449" t="s">
        <v>635</v>
      </c>
    </row>
    <row r="434" spans="1:5">
      <c r="A434" s="449" t="s">
        <v>636</v>
      </c>
      <c r="B434" s="449" t="s">
        <v>1264</v>
      </c>
      <c r="D434" s="449" t="s">
        <v>1264</v>
      </c>
      <c r="E434" s="449" t="s">
        <v>636</v>
      </c>
    </row>
    <row r="435" spans="1:5">
      <c r="A435" s="449" t="s">
        <v>637</v>
      </c>
      <c r="B435" s="449" t="s">
        <v>1265</v>
      </c>
      <c r="D435" s="449" t="s">
        <v>1265</v>
      </c>
      <c r="E435" s="449" t="s">
        <v>637</v>
      </c>
    </row>
    <row r="436" spans="1:5">
      <c r="A436" s="449" t="s">
        <v>638</v>
      </c>
      <c r="B436" s="449" t="s">
        <v>1266</v>
      </c>
      <c r="D436" s="449" t="s">
        <v>1266</v>
      </c>
      <c r="E436" s="449" t="s">
        <v>638</v>
      </c>
    </row>
    <row r="437" spans="1:5">
      <c r="A437" s="449" t="s">
        <v>639</v>
      </c>
      <c r="B437" s="449" t="s">
        <v>1267</v>
      </c>
      <c r="D437" s="449" t="s">
        <v>1267</v>
      </c>
      <c r="E437" s="449" t="s">
        <v>639</v>
      </c>
    </row>
    <row r="438" spans="1:5">
      <c r="A438" s="449" t="s">
        <v>640</v>
      </c>
      <c r="B438" s="449" t="s">
        <v>1268</v>
      </c>
      <c r="D438" s="449" t="s">
        <v>1268</v>
      </c>
      <c r="E438" s="449" t="s">
        <v>640</v>
      </c>
    </row>
    <row r="439" spans="1:5">
      <c r="A439" s="449" t="s">
        <v>641</v>
      </c>
      <c r="B439" s="449" t="s">
        <v>1269</v>
      </c>
      <c r="D439" s="449" t="s">
        <v>1269</v>
      </c>
      <c r="E439" s="449" t="s">
        <v>641</v>
      </c>
    </row>
    <row r="440" spans="1:5">
      <c r="A440" s="449" t="s">
        <v>642</v>
      </c>
      <c r="B440" s="449" t="s">
        <v>1270</v>
      </c>
      <c r="D440" s="449" t="s">
        <v>1270</v>
      </c>
      <c r="E440" s="449" t="s">
        <v>642</v>
      </c>
    </row>
    <row r="441" spans="1:5">
      <c r="A441" s="449" t="s">
        <v>643</v>
      </c>
      <c r="B441" s="449" t="s">
        <v>2000</v>
      </c>
      <c r="D441" s="449" t="s">
        <v>2000</v>
      </c>
      <c r="E441" s="449" t="s">
        <v>643</v>
      </c>
    </row>
    <row r="442" spans="1:5">
      <c r="A442" s="449" t="s">
        <v>644</v>
      </c>
      <c r="B442" s="449" t="s">
        <v>2001</v>
      </c>
      <c r="D442" s="449" t="s">
        <v>2001</v>
      </c>
      <c r="E442" s="449" t="s">
        <v>644</v>
      </c>
    </row>
    <row r="443" spans="1:5">
      <c r="A443" s="449" t="s">
        <v>645</v>
      </c>
      <c r="B443" s="449" t="s">
        <v>2002</v>
      </c>
      <c r="D443" s="449" t="s">
        <v>2002</v>
      </c>
      <c r="E443" s="449" t="s">
        <v>645</v>
      </c>
    </row>
    <row r="444" spans="1:5">
      <c r="A444" s="449" t="s">
        <v>646</v>
      </c>
      <c r="B444" s="449" t="s">
        <v>1271</v>
      </c>
      <c r="D444" s="449" t="s">
        <v>1271</v>
      </c>
      <c r="E444" s="449" t="s">
        <v>646</v>
      </c>
    </row>
    <row r="445" spans="1:5">
      <c r="A445" s="449" t="s">
        <v>647</v>
      </c>
      <c r="B445" s="449" t="s">
        <v>1272</v>
      </c>
      <c r="D445" s="449" t="s">
        <v>1272</v>
      </c>
      <c r="E445" s="449" t="s">
        <v>647</v>
      </c>
    </row>
    <row r="446" spans="1:5">
      <c r="A446" s="449" t="s">
        <v>648</v>
      </c>
      <c r="B446" s="449" t="s">
        <v>1273</v>
      </c>
      <c r="D446" s="449" t="s">
        <v>1273</v>
      </c>
      <c r="E446" s="449" t="s">
        <v>648</v>
      </c>
    </row>
    <row r="447" spans="1:5">
      <c r="A447" s="449" t="s">
        <v>649</v>
      </c>
      <c r="B447" s="449" t="s">
        <v>1274</v>
      </c>
      <c r="D447" s="449" t="s">
        <v>1274</v>
      </c>
      <c r="E447" s="449" t="s">
        <v>649</v>
      </c>
    </row>
    <row r="448" spans="1:5">
      <c r="A448" s="449" t="s">
        <v>650</v>
      </c>
      <c r="B448" s="449" t="s">
        <v>1275</v>
      </c>
      <c r="D448" s="449" t="s">
        <v>1275</v>
      </c>
      <c r="E448" s="449" t="s">
        <v>650</v>
      </c>
    </row>
    <row r="449" spans="1:5">
      <c r="A449" s="449" t="s">
        <v>651</v>
      </c>
      <c r="B449" s="449" t="s">
        <v>2003</v>
      </c>
      <c r="D449" s="449" t="s">
        <v>2003</v>
      </c>
      <c r="E449" s="449" t="s">
        <v>651</v>
      </c>
    </row>
    <row r="450" spans="1:5">
      <c r="A450" s="449" t="s">
        <v>652</v>
      </c>
      <c r="B450" s="449" t="s">
        <v>1276</v>
      </c>
      <c r="D450" s="449" t="s">
        <v>1276</v>
      </c>
      <c r="E450" s="449" t="s">
        <v>652</v>
      </c>
    </row>
    <row r="451" spans="1:5">
      <c r="A451" s="449" t="s">
        <v>653</v>
      </c>
      <c r="B451" s="449" t="s">
        <v>1277</v>
      </c>
      <c r="D451" s="449" t="s">
        <v>1277</v>
      </c>
      <c r="E451" s="449" t="s">
        <v>653</v>
      </c>
    </row>
    <row r="452" spans="1:5">
      <c r="A452" s="449" t="s">
        <v>748</v>
      </c>
      <c r="B452" s="449" t="s">
        <v>2004</v>
      </c>
      <c r="D452" s="449" t="s">
        <v>2004</v>
      </c>
      <c r="E452" s="449" t="s">
        <v>748</v>
      </c>
    </row>
    <row r="453" spans="1:5">
      <c r="A453" s="449" t="s">
        <v>654</v>
      </c>
      <c r="B453" s="449" t="s">
        <v>1278</v>
      </c>
      <c r="D453" s="449" t="s">
        <v>1278</v>
      </c>
      <c r="E453" s="449" t="s">
        <v>654</v>
      </c>
    </row>
    <row r="454" spans="1:5">
      <c r="A454" s="449" t="s">
        <v>655</v>
      </c>
      <c r="B454" s="449" t="s">
        <v>1279</v>
      </c>
      <c r="D454" s="449" t="s">
        <v>1279</v>
      </c>
      <c r="E454" s="449" t="s">
        <v>655</v>
      </c>
    </row>
    <row r="455" spans="1:5">
      <c r="A455" s="449" t="s">
        <v>656</v>
      </c>
      <c r="B455" s="449" t="s">
        <v>1280</v>
      </c>
      <c r="D455" s="449" t="s">
        <v>1280</v>
      </c>
      <c r="E455" s="449" t="s">
        <v>656</v>
      </c>
    </row>
    <row r="456" spans="1:5">
      <c r="A456" s="449" t="s">
        <v>657</v>
      </c>
      <c r="B456" s="449" t="s">
        <v>1281</v>
      </c>
      <c r="D456" s="449" t="s">
        <v>1281</v>
      </c>
      <c r="E456" s="449" t="s">
        <v>657</v>
      </c>
    </row>
    <row r="457" spans="1:5">
      <c r="A457" s="449" t="s">
        <v>658</v>
      </c>
      <c r="B457" s="449" t="s">
        <v>1282</v>
      </c>
      <c r="D457" s="449" t="s">
        <v>1282</v>
      </c>
      <c r="E457" s="449" t="s">
        <v>658</v>
      </c>
    </row>
    <row r="458" spans="1:5">
      <c r="A458" s="449" t="s">
        <v>659</v>
      </c>
      <c r="B458" s="449" t="s">
        <v>1283</v>
      </c>
      <c r="D458" s="449" t="s">
        <v>1283</v>
      </c>
      <c r="E458" s="449" t="s">
        <v>659</v>
      </c>
    </row>
    <row r="459" spans="1:5">
      <c r="A459" s="449" t="s">
        <v>660</v>
      </c>
      <c r="B459" s="449" t="s">
        <v>1284</v>
      </c>
      <c r="D459" s="449" t="s">
        <v>1284</v>
      </c>
      <c r="E459" s="449" t="s">
        <v>660</v>
      </c>
    </row>
    <row r="460" spans="1:5">
      <c r="A460" s="450" t="s">
        <v>2005</v>
      </c>
      <c r="B460" s="450" t="s">
        <v>2006</v>
      </c>
      <c r="D460" s="450" t="s">
        <v>2006</v>
      </c>
      <c r="E460" s="450" t="s">
        <v>2005</v>
      </c>
    </row>
    <row r="461" spans="1:5">
      <c r="A461" s="450" t="s">
        <v>2007</v>
      </c>
      <c r="B461" s="450" t="s">
        <v>2008</v>
      </c>
      <c r="D461" s="450" t="s">
        <v>2008</v>
      </c>
      <c r="E461" s="450" t="s">
        <v>2007</v>
      </c>
    </row>
    <row r="462" spans="1:5">
      <c r="A462" s="450" t="s">
        <v>2009</v>
      </c>
      <c r="B462" s="450" t="s">
        <v>2010</v>
      </c>
      <c r="D462" s="450" t="s">
        <v>2010</v>
      </c>
      <c r="E462" s="450" t="s">
        <v>2009</v>
      </c>
    </row>
    <row r="463" spans="1:5">
      <c r="A463" s="449" t="s">
        <v>661</v>
      </c>
      <c r="B463" s="449" t="s">
        <v>1285</v>
      </c>
      <c r="D463" s="449" t="s">
        <v>1285</v>
      </c>
      <c r="E463" s="449" t="s">
        <v>661</v>
      </c>
    </row>
    <row r="464" spans="1:5">
      <c r="A464" s="449" t="s">
        <v>662</v>
      </c>
      <c r="B464" s="449" t="s">
        <v>1286</v>
      </c>
      <c r="D464" s="449" t="s">
        <v>1286</v>
      </c>
      <c r="E464" s="449" t="s">
        <v>662</v>
      </c>
    </row>
    <row r="465" spans="1:5">
      <c r="A465" s="449" t="s">
        <v>663</v>
      </c>
      <c r="B465" s="449" t="s">
        <v>1287</v>
      </c>
      <c r="D465" s="449" t="s">
        <v>1287</v>
      </c>
      <c r="E465" s="449" t="s">
        <v>663</v>
      </c>
    </row>
    <row r="466" spans="1:5">
      <c r="A466" s="449" t="s">
        <v>664</v>
      </c>
      <c r="B466" s="449" t="s">
        <v>1288</v>
      </c>
      <c r="D466" s="449" t="s">
        <v>1288</v>
      </c>
      <c r="E466" s="449" t="s">
        <v>664</v>
      </c>
    </row>
    <row r="467" spans="1:5">
      <c r="A467" s="449" t="s">
        <v>665</v>
      </c>
      <c r="B467" s="449" t="s">
        <v>1289</v>
      </c>
      <c r="D467" s="449" t="s">
        <v>1289</v>
      </c>
      <c r="E467" s="449" t="s">
        <v>665</v>
      </c>
    </row>
    <row r="468" spans="1:5">
      <c r="A468" s="449" t="s">
        <v>666</v>
      </c>
      <c r="B468" s="449" t="s">
        <v>1290</v>
      </c>
      <c r="D468" s="449" t="s">
        <v>1290</v>
      </c>
      <c r="E468" s="449" t="s">
        <v>666</v>
      </c>
    </row>
    <row r="469" spans="1:5">
      <c r="A469" s="449" t="s">
        <v>667</v>
      </c>
      <c r="B469" s="449" t="s">
        <v>2011</v>
      </c>
      <c r="D469" s="449" t="s">
        <v>2011</v>
      </c>
      <c r="E469" s="449" t="s">
        <v>667</v>
      </c>
    </row>
    <row r="470" spans="1:5">
      <c r="A470" s="449" t="s">
        <v>668</v>
      </c>
      <c r="B470" s="449" t="s">
        <v>1291</v>
      </c>
      <c r="D470" s="449" t="s">
        <v>1291</v>
      </c>
      <c r="E470" s="449" t="s">
        <v>668</v>
      </c>
    </row>
    <row r="471" spans="1:5">
      <c r="A471" s="449" t="s">
        <v>669</v>
      </c>
      <c r="B471" s="449" t="s">
        <v>1292</v>
      </c>
      <c r="D471" s="449" t="s">
        <v>1292</v>
      </c>
      <c r="E471" s="449" t="s">
        <v>669</v>
      </c>
    </row>
    <row r="472" spans="1:5">
      <c r="A472" s="449" t="s">
        <v>670</v>
      </c>
      <c r="B472" s="449" t="s">
        <v>1293</v>
      </c>
      <c r="D472" s="449" t="s">
        <v>1293</v>
      </c>
      <c r="E472" s="449" t="s">
        <v>670</v>
      </c>
    </row>
    <row r="473" spans="1:5">
      <c r="A473" s="449" t="s">
        <v>671</v>
      </c>
      <c r="B473" s="449" t="s">
        <v>2012</v>
      </c>
      <c r="D473" s="449" t="s">
        <v>2012</v>
      </c>
      <c r="E473" s="449" t="s">
        <v>671</v>
      </c>
    </row>
    <row r="474" spans="1:5">
      <c r="A474" s="449" t="s">
        <v>672</v>
      </c>
      <c r="B474" s="449" t="s">
        <v>1294</v>
      </c>
      <c r="D474" s="449" t="s">
        <v>1294</v>
      </c>
      <c r="E474" s="449" t="s">
        <v>672</v>
      </c>
    </row>
    <row r="475" spans="1:5">
      <c r="A475" s="449" t="s">
        <v>673</v>
      </c>
      <c r="B475" s="449" t="s">
        <v>1295</v>
      </c>
      <c r="D475" s="449" t="s">
        <v>1295</v>
      </c>
      <c r="E475" s="449" t="s">
        <v>673</v>
      </c>
    </row>
    <row r="476" spans="1:5">
      <c r="A476" s="449" t="s">
        <v>674</v>
      </c>
      <c r="B476" s="449" t="s">
        <v>1296</v>
      </c>
      <c r="D476" s="449" t="s">
        <v>1296</v>
      </c>
      <c r="E476" s="449" t="s">
        <v>674</v>
      </c>
    </row>
    <row r="477" spans="1:5">
      <c r="A477" s="449" t="s">
        <v>675</v>
      </c>
      <c r="B477" s="449" t="s">
        <v>1297</v>
      </c>
      <c r="D477" s="449" t="s">
        <v>1297</v>
      </c>
      <c r="E477" s="449" t="s">
        <v>675</v>
      </c>
    </row>
    <row r="478" spans="1:5">
      <c r="A478" s="449" t="s">
        <v>676</v>
      </c>
      <c r="B478" s="449" t="s">
        <v>2013</v>
      </c>
      <c r="D478" s="449" t="s">
        <v>2013</v>
      </c>
      <c r="E478" s="449" t="s">
        <v>676</v>
      </c>
    </row>
    <row r="479" spans="1:5">
      <c r="A479" s="449" t="s">
        <v>677</v>
      </c>
      <c r="B479" s="449" t="s">
        <v>1298</v>
      </c>
      <c r="D479" s="449" t="s">
        <v>1298</v>
      </c>
      <c r="E479" s="449" t="s">
        <v>677</v>
      </c>
    </row>
    <row r="480" spans="1:5">
      <c r="A480" s="449" t="s">
        <v>859</v>
      </c>
      <c r="B480" s="449" t="s">
        <v>1299</v>
      </c>
      <c r="D480" s="449" t="s">
        <v>1299</v>
      </c>
      <c r="E480" s="449" t="s">
        <v>859</v>
      </c>
    </row>
    <row r="481" spans="1:5">
      <c r="A481" s="449" t="s">
        <v>678</v>
      </c>
      <c r="B481" s="449" t="s">
        <v>1300</v>
      </c>
      <c r="D481" s="449" t="s">
        <v>1300</v>
      </c>
      <c r="E481" s="449" t="s">
        <v>678</v>
      </c>
    </row>
    <row r="482" spans="1:5">
      <c r="A482" s="449" t="s">
        <v>679</v>
      </c>
      <c r="B482" s="449" t="s">
        <v>1301</v>
      </c>
      <c r="D482" s="449" t="s">
        <v>1301</v>
      </c>
      <c r="E482" s="449" t="s">
        <v>679</v>
      </c>
    </row>
    <row r="483" spans="1:5">
      <c r="A483" s="449" t="s">
        <v>680</v>
      </c>
      <c r="B483" s="449" t="s">
        <v>1302</v>
      </c>
      <c r="D483" s="449" t="s">
        <v>1302</v>
      </c>
      <c r="E483" s="449" t="s">
        <v>680</v>
      </c>
    </row>
    <row r="484" spans="1:5">
      <c r="A484" s="449" t="s">
        <v>681</v>
      </c>
      <c r="B484" s="449" t="s">
        <v>1303</v>
      </c>
      <c r="D484" s="449" t="s">
        <v>1303</v>
      </c>
      <c r="E484" s="449" t="s">
        <v>681</v>
      </c>
    </row>
    <row r="485" spans="1:5">
      <c r="A485" s="449" t="s">
        <v>682</v>
      </c>
      <c r="B485" s="449" t="s">
        <v>1304</v>
      </c>
      <c r="D485" s="449" t="s">
        <v>1304</v>
      </c>
      <c r="E485" s="449" t="s">
        <v>682</v>
      </c>
    </row>
    <row r="486" spans="1:5">
      <c r="A486" s="449" t="s">
        <v>683</v>
      </c>
      <c r="B486" s="449" t="s">
        <v>1305</v>
      </c>
      <c r="D486" s="449" t="s">
        <v>1305</v>
      </c>
      <c r="E486" s="449" t="s">
        <v>683</v>
      </c>
    </row>
    <row r="487" spans="1:5">
      <c r="A487" s="449" t="s">
        <v>684</v>
      </c>
      <c r="B487" s="449" t="s">
        <v>1306</v>
      </c>
      <c r="D487" s="449" t="s">
        <v>1306</v>
      </c>
      <c r="E487" s="449" t="s">
        <v>684</v>
      </c>
    </row>
    <row r="488" spans="1:5">
      <c r="A488" s="449" t="s">
        <v>685</v>
      </c>
      <c r="B488" s="449" t="s">
        <v>1307</v>
      </c>
      <c r="D488" s="449" t="s">
        <v>1307</v>
      </c>
      <c r="E488" s="449" t="s">
        <v>685</v>
      </c>
    </row>
    <row r="489" spans="1:5">
      <c r="A489" s="449" t="s">
        <v>686</v>
      </c>
      <c r="B489" s="449" t="s">
        <v>1308</v>
      </c>
      <c r="D489" s="449" t="s">
        <v>1308</v>
      </c>
      <c r="E489" s="449" t="s">
        <v>686</v>
      </c>
    </row>
    <row r="490" spans="1:5">
      <c r="A490" s="449" t="s">
        <v>687</v>
      </c>
      <c r="B490" s="449" t="s">
        <v>1309</v>
      </c>
      <c r="D490" s="449" t="s">
        <v>1309</v>
      </c>
      <c r="E490" s="449" t="s">
        <v>687</v>
      </c>
    </row>
    <row r="491" spans="1:5">
      <c r="A491" s="449" t="s">
        <v>688</v>
      </c>
      <c r="B491" s="449" t="s">
        <v>1310</v>
      </c>
      <c r="D491" s="449" t="s">
        <v>1310</v>
      </c>
      <c r="E491" s="449" t="s">
        <v>688</v>
      </c>
    </row>
    <row r="492" spans="1:5">
      <c r="A492" s="449" t="s">
        <v>689</v>
      </c>
      <c r="B492" s="449" t="s">
        <v>1311</v>
      </c>
      <c r="D492" s="449" t="s">
        <v>1311</v>
      </c>
      <c r="E492" s="449" t="s">
        <v>689</v>
      </c>
    </row>
  </sheetData>
  <sheetProtection algorithmName="SHA-512" hashValue="GlpgnxGk4i8O9zk4Lv10vtjuJfH1MxFK7jKnYVlIugQYBE7oXlH2BrGRqOwjhKfF9tEcVNQk64HQa4pV4hJwuQ==" saltValue="RzoIyUjUoIdMWN3l3+2oFg==" spinCount="100000" sheet="1" objects="1" scenarios="1"/>
  <pageMargins left="0.25" right="0.25" top="0.16" bottom="0.17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9">
    <tabColor rgb="FFFFFF00"/>
  </sheetPr>
  <dimension ref="A1:AH91"/>
  <sheetViews>
    <sheetView zoomScale="80" zoomScaleNormal="80" workbookViewId="0">
      <pane ySplit="2" topLeftCell="A3" activePane="bottomLeft" state="frozen"/>
      <selection activeCell="B8" sqref="B8"/>
      <selection pane="bottomLeft" activeCell="M4" sqref="M4"/>
    </sheetView>
  </sheetViews>
  <sheetFormatPr baseColWidth="10" defaultColWidth="11.44140625" defaultRowHeight="13.8"/>
  <cols>
    <col min="1" max="1" width="10.109375" style="8" bestFit="1" customWidth="1"/>
    <col min="2" max="2" width="10.5546875" style="8" bestFit="1" customWidth="1"/>
    <col min="3" max="3" width="8.6640625" style="8" bestFit="1" customWidth="1"/>
    <col min="4" max="4" width="8.109375" style="8" bestFit="1" customWidth="1"/>
    <col min="5" max="5" width="5.5546875" style="8" bestFit="1" customWidth="1"/>
    <col min="6" max="6" width="7.109375" style="8" bestFit="1" customWidth="1"/>
    <col min="7" max="7" width="6.109375" style="8" bestFit="1" customWidth="1"/>
    <col min="8" max="8" width="24.109375" style="8" bestFit="1" customWidth="1"/>
    <col min="9" max="9" width="10" style="8" bestFit="1" customWidth="1"/>
    <col min="10" max="10" width="8.44140625" style="8" bestFit="1" customWidth="1"/>
    <col min="11" max="11" width="10.44140625" style="8" bestFit="1" customWidth="1"/>
    <col min="12" max="12" width="8.44140625" style="8" bestFit="1" customWidth="1"/>
    <col min="13" max="13" width="40.33203125" style="8" bestFit="1" customWidth="1"/>
    <col min="14" max="14" width="8.5546875" style="8" bestFit="1" customWidth="1"/>
    <col min="15" max="15" width="8.6640625" style="8" bestFit="1" customWidth="1"/>
    <col min="16" max="16" width="8.88671875" style="8" bestFit="1" customWidth="1"/>
    <col min="17" max="17" width="9.88671875" style="8" bestFit="1" customWidth="1"/>
    <col min="18" max="18" width="10" style="8" bestFit="1" customWidth="1"/>
    <col min="19" max="19" width="9.88671875" style="8" bestFit="1" customWidth="1"/>
    <col min="20" max="20" width="10" style="8" bestFit="1" customWidth="1"/>
    <col min="21" max="21" width="9.88671875" style="8" bestFit="1" customWidth="1"/>
    <col min="22" max="22" width="10" style="8" bestFit="1" customWidth="1"/>
    <col min="23" max="23" width="9.88671875" style="8" bestFit="1" customWidth="1"/>
    <col min="24" max="24" width="10" style="8" bestFit="1" customWidth="1"/>
    <col min="25" max="25" width="9.88671875" style="8" bestFit="1" customWidth="1"/>
    <col min="26" max="26" width="10" style="8" bestFit="1" customWidth="1"/>
    <col min="27" max="27" width="9.88671875" style="8" bestFit="1" customWidth="1"/>
    <col min="28" max="28" width="10" style="8" bestFit="1" customWidth="1"/>
    <col min="29" max="34" width="7.33203125" style="8" bestFit="1" customWidth="1"/>
    <col min="35" max="16384" width="11.44140625" style="8"/>
  </cols>
  <sheetData>
    <row r="1" spans="1:34" s="9" customFormat="1">
      <c r="A1" s="9">
        <v>1</v>
      </c>
      <c r="B1" s="9">
        <v>2</v>
      </c>
      <c r="C1" s="9">
        <v>3</v>
      </c>
      <c r="D1" s="9">
        <v>4</v>
      </c>
      <c r="E1" s="9">
        <v>5</v>
      </c>
      <c r="F1" s="9">
        <v>6</v>
      </c>
      <c r="G1" s="9">
        <v>7</v>
      </c>
      <c r="H1" s="9">
        <v>8</v>
      </c>
      <c r="I1" s="9">
        <v>9</v>
      </c>
      <c r="J1" s="9">
        <v>10</v>
      </c>
      <c r="K1" s="9">
        <v>11</v>
      </c>
      <c r="L1" s="9">
        <v>12</v>
      </c>
      <c r="M1" s="9">
        <v>13</v>
      </c>
      <c r="N1" s="9">
        <v>14</v>
      </c>
      <c r="O1" s="9">
        <v>15</v>
      </c>
      <c r="P1" s="9">
        <v>16</v>
      </c>
      <c r="Q1" s="9">
        <v>17</v>
      </c>
      <c r="R1" s="9">
        <v>18</v>
      </c>
      <c r="S1" s="9">
        <v>19</v>
      </c>
      <c r="T1" s="9">
        <v>20</v>
      </c>
      <c r="U1" s="9">
        <v>21</v>
      </c>
      <c r="V1" s="9">
        <v>22</v>
      </c>
      <c r="W1" s="9">
        <v>23</v>
      </c>
      <c r="X1" s="9">
        <v>24</v>
      </c>
      <c r="Y1" s="9">
        <v>25</v>
      </c>
      <c r="Z1" s="9">
        <v>26</v>
      </c>
      <c r="AA1" s="9">
        <v>27</v>
      </c>
      <c r="AB1" s="9">
        <v>28</v>
      </c>
      <c r="AC1" s="10">
        <v>29</v>
      </c>
      <c r="AD1" s="10">
        <v>30</v>
      </c>
      <c r="AE1" s="10">
        <v>31</v>
      </c>
      <c r="AF1" s="10">
        <v>32</v>
      </c>
      <c r="AG1" s="10">
        <v>33</v>
      </c>
      <c r="AH1" s="10">
        <v>34</v>
      </c>
    </row>
    <row r="2" spans="1:34" s="14" customFormat="1">
      <c r="A2" s="11" t="s">
        <v>13</v>
      </c>
      <c r="B2" s="532" t="s">
        <v>14</v>
      </c>
      <c r="C2" s="532" t="s">
        <v>701</v>
      </c>
      <c r="D2" s="11" t="s">
        <v>17</v>
      </c>
      <c r="E2" s="11" t="s">
        <v>18</v>
      </c>
      <c r="F2" s="11" t="s">
        <v>19</v>
      </c>
      <c r="G2" s="11" t="s">
        <v>20</v>
      </c>
      <c r="H2" s="11" t="s">
        <v>24</v>
      </c>
      <c r="I2" s="11" t="s">
        <v>25</v>
      </c>
      <c r="J2" s="11" t="s">
        <v>702</v>
      </c>
      <c r="K2" s="11" t="s">
        <v>703</v>
      </c>
      <c r="L2" s="11" t="s">
        <v>704</v>
      </c>
      <c r="M2" s="11" t="s">
        <v>15</v>
      </c>
      <c r="N2" s="12" t="s">
        <v>705</v>
      </c>
      <c r="O2" s="12" t="s">
        <v>706</v>
      </c>
      <c r="P2" s="12" t="s">
        <v>707</v>
      </c>
      <c r="Q2" s="11" t="s">
        <v>708</v>
      </c>
      <c r="R2" s="11" t="s">
        <v>709</v>
      </c>
      <c r="S2" s="11" t="s">
        <v>710</v>
      </c>
      <c r="T2" s="11" t="s">
        <v>711</v>
      </c>
      <c r="U2" s="11" t="s">
        <v>712</v>
      </c>
      <c r="V2" s="11" t="s">
        <v>713</v>
      </c>
      <c r="W2" s="11" t="s">
        <v>714</v>
      </c>
      <c r="X2" s="11" t="s">
        <v>715</v>
      </c>
      <c r="Y2" s="11" t="s">
        <v>716</v>
      </c>
      <c r="Z2" s="11" t="s">
        <v>717</v>
      </c>
      <c r="AA2" s="11" t="s">
        <v>718</v>
      </c>
      <c r="AB2" s="11" t="s">
        <v>719</v>
      </c>
      <c r="AC2" s="13" t="s">
        <v>720</v>
      </c>
      <c r="AD2" s="13" t="s">
        <v>721</v>
      </c>
      <c r="AE2" s="13" t="s">
        <v>722</v>
      </c>
      <c r="AF2" s="13" t="s">
        <v>723</v>
      </c>
      <c r="AG2" s="13" t="s">
        <v>724</v>
      </c>
      <c r="AH2" s="13" t="s">
        <v>725</v>
      </c>
    </row>
    <row r="3" spans="1:34" ht="14.4">
      <c r="A3" s="7" t="s">
        <v>800</v>
      </c>
      <c r="B3" s="531" t="s">
        <v>800</v>
      </c>
      <c r="C3" s="7" t="str">
        <f>IF(A3=B3,"","XX")</f>
        <v/>
      </c>
      <c r="D3" s="7"/>
      <c r="E3" s="7"/>
      <c r="F3" s="7"/>
      <c r="G3" s="7"/>
      <c r="H3" s="7"/>
      <c r="I3" s="7"/>
      <c r="J3" s="7"/>
      <c r="K3" s="16"/>
      <c r="L3" s="16"/>
      <c r="M3" s="7" t="s">
        <v>804</v>
      </c>
      <c r="N3" s="7">
        <v>3</v>
      </c>
      <c r="O3" s="7">
        <v>3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1</v>
      </c>
      <c r="X3" s="7">
        <v>1</v>
      </c>
      <c r="Y3" s="7">
        <v>2</v>
      </c>
      <c r="Z3" s="7">
        <v>2</v>
      </c>
      <c r="AA3" s="7">
        <v>0</v>
      </c>
      <c r="AB3" s="7">
        <v>0</v>
      </c>
      <c r="AC3" s="15">
        <f t="shared" ref="AC3:AC34" si="0">+Q3-R3</f>
        <v>0</v>
      </c>
      <c r="AD3" s="15">
        <f t="shared" ref="AD3:AD34" si="1">+S3-T3</f>
        <v>0</v>
      </c>
      <c r="AE3" s="15">
        <f t="shared" ref="AE3:AE34" si="2">+U3-V3</f>
        <v>0</v>
      </c>
      <c r="AF3" s="15">
        <f t="shared" ref="AF3:AF34" si="3">+W3-X3</f>
        <v>0</v>
      </c>
      <c r="AG3" s="15">
        <f t="shared" ref="AG3:AG34" si="4">+Y3-Z3</f>
        <v>0</v>
      </c>
      <c r="AH3" s="15">
        <f t="shared" ref="AH3:AH34" si="5">+AA3-AB3</f>
        <v>0</v>
      </c>
    </row>
    <row r="4" spans="1:34" ht="14.4">
      <c r="A4" s="7" t="s">
        <v>801</v>
      </c>
      <c r="B4" s="531" t="s">
        <v>801</v>
      </c>
      <c r="C4" s="7" t="str">
        <f t="shared" ref="C4:C67" si="6">IF(A4=B4,"","XX")</f>
        <v/>
      </c>
      <c r="D4" s="7"/>
      <c r="E4" s="7"/>
      <c r="F4" s="7"/>
      <c r="G4" s="7"/>
      <c r="H4" s="7"/>
      <c r="I4" s="7"/>
      <c r="J4" s="7"/>
      <c r="K4" s="16"/>
      <c r="L4" s="16"/>
      <c r="M4" s="7" t="s">
        <v>805</v>
      </c>
      <c r="N4" s="7">
        <v>38</v>
      </c>
      <c r="O4" s="7">
        <v>27</v>
      </c>
      <c r="P4" s="7">
        <v>11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20</v>
      </c>
      <c r="X4" s="7">
        <v>13</v>
      </c>
      <c r="Y4" s="7">
        <v>12</v>
      </c>
      <c r="Z4" s="7">
        <v>10</v>
      </c>
      <c r="AA4" s="7">
        <v>6</v>
      </c>
      <c r="AB4" s="7">
        <v>4</v>
      </c>
      <c r="AC4" s="15">
        <f t="shared" si="0"/>
        <v>0</v>
      </c>
      <c r="AD4" s="15">
        <f t="shared" si="1"/>
        <v>0</v>
      </c>
      <c r="AE4" s="15">
        <f t="shared" si="2"/>
        <v>0</v>
      </c>
      <c r="AF4" s="15">
        <f t="shared" si="3"/>
        <v>7</v>
      </c>
      <c r="AG4" s="15">
        <f t="shared" si="4"/>
        <v>2</v>
      </c>
      <c r="AH4" s="15">
        <f t="shared" si="5"/>
        <v>2</v>
      </c>
    </row>
    <row r="5" spans="1:34" ht="14.4">
      <c r="A5" s="7" t="s">
        <v>1314</v>
      </c>
      <c r="B5" s="531" t="s">
        <v>1314</v>
      </c>
      <c r="C5" s="7" t="str">
        <f t="shared" si="6"/>
        <v/>
      </c>
      <c r="D5" s="7"/>
      <c r="E5" s="7"/>
      <c r="F5" s="7"/>
      <c r="G5" s="7"/>
      <c r="H5" s="7"/>
      <c r="I5" s="7"/>
      <c r="J5" s="7"/>
      <c r="M5" s="7" t="s">
        <v>1316</v>
      </c>
      <c r="N5" s="7">
        <v>12</v>
      </c>
      <c r="O5" s="7">
        <v>5</v>
      </c>
      <c r="P5" s="7">
        <v>7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9</v>
      </c>
      <c r="X5" s="7">
        <v>3</v>
      </c>
      <c r="Y5" s="7">
        <v>2</v>
      </c>
      <c r="Z5" s="7">
        <v>1</v>
      </c>
      <c r="AA5" s="7">
        <v>1</v>
      </c>
      <c r="AB5" s="7">
        <v>1</v>
      </c>
      <c r="AC5" s="15">
        <f t="shared" si="0"/>
        <v>0</v>
      </c>
      <c r="AD5" s="15">
        <f t="shared" si="1"/>
        <v>0</v>
      </c>
      <c r="AE5" s="15">
        <f t="shared" si="2"/>
        <v>0</v>
      </c>
      <c r="AF5" s="15">
        <f t="shared" si="3"/>
        <v>6</v>
      </c>
      <c r="AG5" s="15">
        <f t="shared" si="4"/>
        <v>1</v>
      </c>
      <c r="AH5" s="15">
        <f t="shared" si="5"/>
        <v>0</v>
      </c>
    </row>
    <row r="6" spans="1:34" ht="14.4">
      <c r="A6" s="7" t="s">
        <v>1321</v>
      </c>
      <c r="B6" s="531" t="s">
        <v>1321</v>
      </c>
      <c r="C6" s="7" t="str">
        <f t="shared" si="6"/>
        <v/>
      </c>
      <c r="D6" s="7"/>
      <c r="E6" s="7"/>
      <c r="F6" s="7"/>
      <c r="G6" s="7"/>
      <c r="H6" s="7"/>
      <c r="I6" s="7"/>
      <c r="J6" s="7"/>
      <c r="M6" s="7" t="s">
        <v>1323</v>
      </c>
      <c r="N6" s="7">
        <v>22</v>
      </c>
      <c r="O6" s="7">
        <v>9</v>
      </c>
      <c r="P6" s="7">
        <v>13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4</v>
      </c>
      <c r="X6" s="7">
        <v>0</v>
      </c>
      <c r="Y6" s="7">
        <v>14</v>
      </c>
      <c r="Z6" s="7">
        <v>6</v>
      </c>
      <c r="AA6" s="7">
        <v>4</v>
      </c>
      <c r="AB6" s="7">
        <v>3</v>
      </c>
      <c r="AC6" s="15">
        <f t="shared" si="0"/>
        <v>0</v>
      </c>
      <c r="AD6" s="15">
        <f t="shared" si="1"/>
        <v>0</v>
      </c>
      <c r="AE6" s="15">
        <f t="shared" si="2"/>
        <v>0</v>
      </c>
      <c r="AF6" s="15">
        <f t="shared" si="3"/>
        <v>4</v>
      </c>
      <c r="AG6" s="15">
        <f t="shared" si="4"/>
        <v>8</v>
      </c>
      <c r="AH6" s="15">
        <f t="shared" si="5"/>
        <v>1</v>
      </c>
    </row>
    <row r="7" spans="1:34" ht="14.4">
      <c r="A7" s="7" t="s">
        <v>1327</v>
      </c>
      <c r="B7" s="531" t="s">
        <v>1327</v>
      </c>
      <c r="C7" s="7" t="str">
        <f t="shared" si="6"/>
        <v/>
      </c>
      <c r="D7" s="7"/>
      <c r="E7" s="7"/>
      <c r="F7" s="7"/>
      <c r="G7" s="7"/>
      <c r="H7" s="7"/>
      <c r="I7" s="7"/>
      <c r="J7" s="7"/>
      <c r="M7" s="7" t="s">
        <v>1329</v>
      </c>
      <c r="N7" s="7">
        <v>158</v>
      </c>
      <c r="O7" s="7">
        <v>72</v>
      </c>
      <c r="P7" s="7">
        <v>86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93</v>
      </c>
      <c r="X7" s="7">
        <v>55</v>
      </c>
      <c r="Y7" s="7">
        <v>57</v>
      </c>
      <c r="Z7" s="7">
        <v>14</v>
      </c>
      <c r="AA7" s="7">
        <v>8</v>
      </c>
      <c r="AB7" s="7">
        <v>3</v>
      </c>
      <c r="AC7" s="15">
        <f t="shared" si="0"/>
        <v>0</v>
      </c>
      <c r="AD7" s="15">
        <f t="shared" si="1"/>
        <v>0</v>
      </c>
      <c r="AE7" s="15">
        <f t="shared" si="2"/>
        <v>0</v>
      </c>
      <c r="AF7" s="15">
        <f t="shared" si="3"/>
        <v>38</v>
      </c>
      <c r="AG7" s="15">
        <f t="shared" si="4"/>
        <v>43</v>
      </c>
      <c r="AH7" s="15">
        <f t="shared" si="5"/>
        <v>5</v>
      </c>
    </row>
    <row r="8" spans="1:34" ht="14.4">
      <c r="A8" s="7" t="s">
        <v>1336</v>
      </c>
      <c r="B8" s="531" t="s">
        <v>1336</v>
      </c>
      <c r="C8" s="7" t="str">
        <f t="shared" si="6"/>
        <v/>
      </c>
      <c r="D8" s="7"/>
      <c r="E8" s="7"/>
      <c r="F8" s="7"/>
      <c r="G8" s="7"/>
      <c r="H8" s="7"/>
      <c r="I8" s="7"/>
      <c r="J8" s="7"/>
      <c r="M8" s="7" t="s">
        <v>1338</v>
      </c>
      <c r="N8" s="7">
        <v>15</v>
      </c>
      <c r="O8" s="7">
        <v>6</v>
      </c>
      <c r="P8" s="7">
        <v>9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5</v>
      </c>
      <c r="X8" s="7">
        <v>2</v>
      </c>
      <c r="Y8" s="7">
        <v>5</v>
      </c>
      <c r="Z8" s="7">
        <v>3</v>
      </c>
      <c r="AA8" s="7">
        <v>5</v>
      </c>
      <c r="AB8" s="7">
        <v>1</v>
      </c>
      <c r="AC8" s="15">
        <f t="shared" si="0"/>
        <v>0</v>
      </c>
      <c r="AD8" s="15">
        <f t="shared" si="1"/>
        <v>0</v>
      </c>
      <c r="AE8" s="15">
        <f t="shared" si="2"/>
        <v>0</v>
      </c>
      <c r="AF8" s="15">
        <f t="shared" si="3"/>
        <v>3</v>
      </c>
      <c r="AG8" s="15">
        <f t="shared" si="4"/>
        <v>2</v>
      </c>
      <c r="AH8" s="15">
        <f t="shared" si="5"/>
        <v>4</v>
      </c>
    </row>
    <row r="9" spans="1:34" ht="14.4">
      <c r="A9" s="7" t="s">
        <v>1343</v>
      </c>
      <c r="B9" s="531" t="s">
        <v>1343</v>
      </c>
      <c r="C9" s="7" t="str">
        <f t="shared" si="6"/>
        <v/>
      </c>
      <c r="D9" s="7"/>
      <c r="E9" s="7"/>
      <c r="F9" s="7"/>
      <c r="G9" s="7"/>
      <c r="H9" s="7"/>
      <c r="I9" s="7"/>
      <c r="J9" s="7"/>
      <c r="M9" s="7" t="s">
        <v>1345</v>
      </c>
      <c r="N9" s="7">
        <v>45</v>
      </c>
      <c r="O9" s="7">
        <v>26</v>
      </c>
      <c r="P9" s="7">
        <v>19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25</v>
      </c>
      <c r="X9" s="7">
        <v>12</v>
      </c>
      <c r="Y9" s="7">
        <v>15</v>
      </c>
      <c r="Z9" s="7">
        <v>11</v>
      </c>
      <c r="AA9" s="7">
        <v>5</v>
      </c>
      <c r="AB9" s="7">
        <v>3</v>
      </c>
      <c r="AC9" s="15">
        <f t="shared" si="0"/>
        <v>0</v>
      </c>
      <c r="AD9" s="15">
        <f t="shared" si="1"/>
        <v>0</v>
      </c>
      <c r="AE9" s="15">
        <f t="shared" si="2"/>
        <v>0</v>
      </c>
      <c r="AF9" s="15">
        <f t="shared" si="3"/>
        <v>13</v>
      </c>
      <c r="AG9" s="15">
        <f t="shared" si="4"/>
        <v>4</v>
      </c>
      <c r="AH9" s="15">
        <f t="shared" si="5"/>
        <v>2</v>
      </c>
    </row>
    <row r="10" spans="1:34" ht="14.4">
      <c r="A10" s="7" t="s">
        <v>1348</v>
      </c>
      <c r="B10" s="531" t="s">
        <v>1348</v>
      </c>
      <c r="C10" s="7" t="str">
        <f t="shared" si="6"/>
        <v/>
      </c>
      <c r="D10" s="7"/>
      <c r="E10" s="7"/>
      <c r="F10" s="7"/>
      <c r="G10" s="7"/>
      <c r="H10" s="7"/>
      <c r="I10" s="7"/>
      <c r="J10" s="7"/>
      <c r="M10" s="7" t="s">
        <v>1350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15">
        <f t="shared" si="0"/>
        <v>0</v>
      </c>
      <c r="AD10" s="15">
        <f t="shared" si="1"/>
        <v>0</v>
      </c>
      <c r="AE10" s="15">
        <f t="shared" si="2"/>
        <v>0</v>
      </c>
      <c r="AF10" s="15">
        <f t="shared" si="3"/>
        <v>0</v>
      </c>
      <c r="AG10" s="15">
        <f t="shared" si="4"/>
        <v>0</v>
      </c>
      <c r="AH10" s="15">
        <f t="shared" si="5"/>
        <v>0</v>
      </c>
    </row>
    <row r="11" spans="1:34" ht="14.4">
      <c r="A11" s="7" t="s">
        <v>1356</v>
      </c>
      <c r="B11" s="531" t="s">
        <v>1356</v>
      </c>
      <c r="C11" s="7" t="str">
        <f t="shared" si="6"/>
        <v/>
      </c>
      <c r="D11" s="7"/>
      <c r="E11" s="7"/>
      <c r="F11" s="7"/>
      <c r="G11" s="7"/>
      <c r="H11" s="7"/>
      <c r="I11" s="7"/>
      <c r="J11" s="7"/>
      <c r="M11" s="7" t="s">
        <v>1358</v>
      </c>
      <c r="N11" s="7">
        <v>14</v>
      </c>
      <c r="O11" s="7">
        <v>5</v>
      </c>
      <c r="P11" s="7">
        <v>9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8</v>
      </c>
      <c r="X11" s="7">
        <v>3</v>
      </c>
      <c r="Y11" s="7">
        <v>5</v>
      </c>
      <c r="Z11" s="7">
        <v>1</v>
      </c>
      <c r="AA11" s="7">
        <v>1</v>
      </c>
      <c r="AB11" s="7">
        <v>1</v>
      </c>
      <c r="AC11" s="15">
        <f t="shared" si="0"/>
        <v>0</v>
      </c>
      <c r="AD11" s="15">
        <f t="shared" si="1"/>
        <v>0</v>
      </c>
      <c r="AE11" s="15">
        <f t="shared" si="2"/>
        <v>0</v>
      </c>
      <c r="AF11" s="15">
        <f t="shared" si="3"/>
        <v>5</v>
      </c>
      <c r="AG11" s="15">
        <f t="shared" si="4"/>
        <v>4</v>
      </c>
      <c r="AH11" s="15">
        <f t="shared" si="5"/>
        <v>0</v>
      </c>
    </row>
    <row r="12" spans="1:34" ht="14.4">
      <c r="A12" s="7" t="s">
        <v>1363</v>
      </c>
      <c r="B12" s="531" t="s">
        <v>1363</v>
      </c>
      <c r="C12" s="7" t="str">
        <f t="shared" si="6"/>
        <v/>
      </c>
      <c r="D12" s="7"/>
      <c r="E12" s="7"/>
      <c r="F12" s="7"/>
      <c r="G12" s="7"/>
      <c r="H12" s="7"/>
      <c r="I12" s="7"/>
      <c r="J12" s="7"/>
      <c r="M12" s="7" t="s">
        <v>1365</v>
      </c>
      <c r="N12" s="7">
        <v>36</v>
      </c>
      <c r="O12" s="7">
        <v>17</v>
      </c>
      <c r="P12" s="7">
        <v>19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24</v>
      </c>
      <c r="X12" s="7">
        <v>12</v>
      </c>
      <c r="Y12" s="7">
        <v>7</v>
      </c>
      <c r="Z12" s="7">
        <v>3</v>
      </c>
      <c r="AA12" s="7">
        <v>5</v>
      </c>
      <c r="AB12" s="7">
        <v>2</v>
      </c>
      <c r="AC12" s="15">
        <f t="shared" si="0"/>
        <v>0</v>
      </c>
      <c r="AD12" s="15">
        <f t="shared" si="1"/>
        <v>0</v>
      </c>
      <c r="AE12" s="15">
        <f t="shared" si="2"/>
        <v>0</v>
      </c>
      <c r="AF12" s="15">
        <f t="shared" si="3"/>
        <v>12</v>
      </c>
      <c r="AG12" s="15">
        <f t="shared" si="4"/>
        <v>4</v>
      </c>
      <c r="AH12" s="15">
        <f t="shared" si="5"/>
        <v>3</v>
      </c>
    </row>
    <row r="13" spans="1:34" ht="14.4">
      <c r="A13" s="7" t="s">
        <v>1369</v>
      </c>
      <c r="B13" s="531" t="s">
        <v>1369</v>
      </c>
      <c r="C13" s="7" t="str">
        <f t="shared" si="6"/>
        <v/>
      </c>
      <c r="D13" s="7"/>
      <c r="E13" s="7"/>
      <c r="F13" s="7"/>
      <c r="G13" s="7"/>
      <c r="H13" s="7"/>
      <c r="I13" s="7"/>
      <c r="J13" s="7"/>
      <c r="M13" s="7" t="s">
        <v>1371</v>
      </c>
      <c r="N13" s="7">
        <v>5</v>
      </c>
      <c r="O13" s="7">
        <v>3</v>
      </c>
      <c r="P13" s="7">
        <v>2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5</v>
      </c>
      <c r="X13" s="7">
        <v>3</v>
      </c>
      <c r="Y13" s="7">
        <v>0</v>
      </c>
      <c r="Z13" s="7">
        <v>0</v>
      </c>
      <c r="AA13" s="7">
        <v>0</v>
      </c>
      <c r="AB13" s="7">
        <v>0</v>
      </c>
      <c r="AC13" s="15">
        <f t="shared" si="0"/>
        <v>0</v>
      </c>
      <c r="AD13" s="15">
        <f t="shared" si="1"/>
        <v>0</v>
      </c>
      <c r="AE13" s="15">
        <f t="shared" si="2"/>
        <v>0</v>
      </c>
      <c r="AF13" s="15">
        <f t="shared" si="3"/>
        <v>2</v>
      </c>
      <c r="AG13" s="15">
        <f t="shared" si="4"/>
        <v>0</v>
      </c>
      <c r="AH13" s="15">
        <f t="shared" si="5"/>
        <v>0</v>
      </c>
    </row>
    <row r="14" spans="1:34" ht="14.4">
      <c r="A14" s="7" t="s">
        <v>1376</v>
      </c>
      <c r="B14" s="531" t="s">
        <v>1376</v>
      </c>
      <c r="C14" s="7" t="str">
        <f t="shared" si="6"/>
        <v/>
      </c>
      <c r="D14" s="7"/>
      <c r="E14" s="7"/>
      <c r="F14" s="7"/>
      <c r="G14" s="7"/>
      <c r="H14" s="7"/>
      <c r="I14" s="7"/>
      <c r="J14" s="7"/>
      <c r="M14" s="7" t="s">
        <v>1378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15">
        <f t="shared" si="0"/>
        <v>0</v>
      </c>
      <c r="AD14" s="15">
        <f t="shared" si="1"/>
        <v>0</v>
      </c>
      <c r="AE14" s="15">
        <f t="shared" si="2"/>
        <v>0</v>
      </c>
      <c r="AF14" s="15">
        <f t="shared" si="3"/>
        <v>0</v>
      </c>
      <c r="AG14" s="15">
        <f t="shared" si="4"/>
        <v>0</v>
      </c>
      <c r="AH14" s="15">
        <f t="shared" si="5"/>
        <v>0</v>
      </c>
    </row>
    <row r="15" spans="1:34" ht="14.4">
      <c r="A15" s="7" t="s">
        <v>1384</v>
      </c>
      <c r="B15" s="531" t="s">
        <v>1384</v>
      </c>
      <c r="C15" s="7" t="str">
        <f t="shared" si="6"/>
        <v/>
      </c>
      <c r="D15" s="7"/>
      <c r="E15" s="7"/>
      <c r="F15" s="7"/>
      <c r="G15" s="7"/>
      <c r="H15" s="7"/>
      <c r="I15" s="7"/>
      <c r="J15" s="7"/>
      <c r="M15" s="7" t="s">
        <v>1386</v>
      </c>
      <c r="N15" s="7">
        <v>3</v>
      </c>
      <c r="O15" s="7">
        <v>2</v>
      </c>
      <c r="P15" s="7">
        <v>1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2</v>
      </c>
      <c r="X15" s="7">
        <v>1</v>
      </c>
      <c r="Y15" s="7">
        <v>0</v>
      </c>
      <c r="Z15" s="7">
        <v>0</v>
      </c>
      <c r="AA15" s="7">
        <v>1</v>
      </c>
      <c r="AB15" s="7">
        <v>1</v>
      </c>
      <c r="AC15" s="15">
        <f t="shared" si="0"/>
        <v>0</v>
      </c>
      <c r="AD15" s="15">
        <f t="shared" si="1"/>
        <v>0</v>
      </c>
      <c r="AE15" s="15">
        <f t="shared" si="2"/>
        <v>0</v>
      </c>
      <c r="AF15" s="15">
        <f t="shared" si="3"/>
        <v>1</v>
      </c>
      <c r="AG15" s="15">
        <f t="shared" si="4"/>
        <v>0</v>
      </c>
      <c r="AH15" s="15">
        <f t="shared" si="5"/>
        <v>0</v>
      </c>
    </row>
    <row r="16" spans="1:34" ht="14.4">
      <c r="A16" s="7" t="s">
        <v>1391</v>
      </c>
      <c r="B16" s="531" t="s">
        <v>1391</v>
      </c>
      <c r="C16" s="7" t="str">
        <f t="shared" si="6"/>
        <v/>
      </c>
      <c r="D16" s="7"/>
      <c r="E16" s="7"/>
      <c r="F16" s="7"/>
      <c r="G16" s="7"/>
      <c r="H16" s="7"/>
      <c r="I16" s="7"/>
      <c r="J16" s="7"/>
      <c r="M16" s="7" t="s">
        <v>1393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15">
        <f t="shared" si="0"/>
        <v>0</v>
      </c>
      <c r="AD16" s="15">
        <f t="shared" si="1"/>
        <v>0</v>
      </c>
      <c r="AE16" s="15">
        <f t="shared" si="2"/>
        <v>0</v>
      </c>
      <c r="AF16" s="15">
        <f t="shared" si="3"/>
        <v>0</v>
      </c>
      <c r="AG16" s="15">
        <f t="shared" si="4"/>
        <v>0</v>
      </c>
      <c r="AH16" s="15">
        <f t="shared" si="5"/>
        <v>0</v>
      </c>
    </row>
    <row r="17" spans="1:34" ht="14.4">
      <c r="A17" s="7" t="s">
        <v>1397</v>
      </c>
      <c r="B17" s="531" t="s">
        <v>1397</v>
      </c>
      <c r="C17" s="7" t="str">
        <f t="shared" si="6"/>
        <v/>
      </c>
      <c r="D17" s="7"/>
      <c r="E17" s="7"/>
      <c r="F17" s="7"/>
      <c r="G17" s="7"/>
      <c r="H17" s="7"/>
      <c r="I17" s="7"/>
      <c r="J17" s="7"/>
      <c r="M17" s="7" t="s">
        <v>1399</v>
      </c>
      <c r="N17" s="7">
        <v>26</v>
      </c>
      <c r="O17" s="7">
        <v>14</v>
      </c>
      <c r="P17" s="7">
        <v>12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14</v>
      </c>
      <c r="X17" s="7">
        <v>10</v>
      </c>
      <c r="Y17" s="7">
        <v>4</v>
      </c>
      <c r="Z17" s="7">
        <v>1</v>
      </c>
      <c r="AA17" s="7">
        <v>8</v>
      </c>
      <c r="AB17" s="7">
        <v>3</v>
      </c>
      <c r="AC17" s="15">
        <f t="shared" si="0"/>
        <v>0</v>
      </c>
      <c r="AD17" s="15">
        <f t="shared" si="1"/>
        <v>0</v>
      </c>
      <c r="AE17" s="15">
        <f t="shared" si="2"/>
        <v>0</v>
      </c>
      <c r="AF17" s="15">
        <f t="shared" si="3"/>
        <v>4</v>
      </c>
      <c r="AG17" s="15">
        <f t="shared" si="4"/>
        <v>3</v>
      </c>
      <c r="AH17" s="15">
        <f t="shared" si="5"/>
        <v>5</v>
      </c>
    </row>
    <row r="18" spans="1:34" ht="14.4">
      <c r="A18" s="7" t="s">
        <v>1403</v>
      </c>
      <c r="B18" s="531" t="s">
        <v>1403</v>
      </c>
      <c r="C18" s="7" t="str">
        <f t="shared" si="6"/>
        <v/>
      </c>
      <c r="D18" s="7"/>
      <c r="E18" s="7"/>
      <c r="F18" s="7"/>
      <c r="G18" s="7"/>
      <c r="H18" s="7"/>
      <c r="I18" s="7"/>
      <c r="J18" s="7"/>
      <c r="M18" s="7" t="s">
        <v>1829</v>
      </c>
      <c r="N18" s="7">
        <v>22</v>
      </c>
      <c r="O18" s="7">
        <v>14</v>
      </c>
      <c r="P18" s="7">
        <v>8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7</v>
      </c>
      <c r="X18" s="7">
        <v>4</v>
      </c>
      <c r="Y18" s="7">
        <v>10</v>
      </c>
      <c r="Z18" s="7">
        <v>6</v>
      </c>
      <c r="AA18" s="7">
        <v>5</v>
      </c>
      <c r="AB18" s="7">
        <v>4</v>
      </c>
      <c r="AC18" s="15">
        <f t="shared" si="0"/>
        <v>0</v>
      </c>
      <c r="AD18" s="15">
        <f t="shared" si="1"/>
        <v>0</v>
      </c>
      <c r="AE18" s="15">
        <f t="shared" si="2"/>
        <v>0</v>
      </c>
      <c r="AF18" s="15">
        <f t="shared" si="3"/>
        <v>3</v>
      </c>
      <c r="AG18" s="15">
        <f t="shared" si="4"/>
        <v>4</v>
      </c>
      <c r="AH18" s="15">
        <f t="shared" si="5"/>
        <v>1</v>
      </c>
    </row>
    <row r="19" spans="1:34" ht="14.4">
      <c r="A19" s="7" t="s">
        <v>1409</v>
      </c>
      <c r="B19" s="531" t="s">
        <v>1409</v>
      </c>
      <c r="C19" s="7" t="str">
        <f t="shared" si="6"/>
        <v/>
      </c>
      <c r="D19" s="7"/>
      <c r="E19" s="7"/>
      <c r="F19" s="7"/>
      <c r="G19" s="7"/>
      <c r="H19" s="7"/>
      <c r="I19" s="7"/>
      <c r="J19" s="7"/>
      <c r="M19" s="7" t="s">
        <v>1411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15">
        <f t="shared" si="0"/>
        <v>0</v>
      </c>
      <c r="AD19" s="15">
        <f t="shared" si="1"/>
        <v>0</v>
      </c>
      <c r="AE19" s="15">
        <f t="shared" si="2"/>
        <v>0</v>
      </c>
      <c r="AF19" s="15">
        <f t="shared" si="3"/>
        <v>0</v>
      </c>
      <c r="AG19" s="15">
        <f t="shared" si="4"/>
        <v>0</v>
      </c>
      <c r="AH19" s="15">
        <f t="shared" si="5"/>
        <v>0</v>
      </c>
    </row>
    <row r="20" spans="1:34" ht="14.4">
      <c r="A20" s="7" t="s">
        <v>1417</v>
      </c>
      <c r="B20" s="531" t="s">
        <v>1417</v>
      </c>
      <c r="C20" s="7" t="str">
        <f t="shared" si="6"/>
        <v/>
      </c>
      <c r="D20" s="7"/>
      <c r="E20" s="7"/>
      <c r="F20" s="7"/>
      <c r="G20" s="7"/>
      <c r="H20" s="7"/>
      <c r="I20" s="7"/>
      <c r="J20" s="7"/>
      <c r="M20" s="7" t="s">
        <v>1419</v>
      </c>
      <c r="N20" s="7">
        <v>9</v>
      </c>
      <c r="O20" s="7">
        <v>5</v>
      </c>
      <c r="P20" s="7">
        <v>4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4</v>
      </c>
      <c r="X20" s="7">
        <v>2</v>
      </c>
      <c r="Y20" s="7">
        <v>5</v>
      </c>
      <c r="Z20" s="7">
        <v>3</v>
      </c>
      <c r="AA20" s="7">
        <v>0</v>
      </c>
      <c r="AB20" s="7">
        <v>0</v>
      </c>
      <c r="AC20" s="15">
        <f t="shared" si="0"/>
        <v>0</v>
      </c>
      <c r="AD20" s="15">
        <f t="shared" si="1"/>
        <v>0</v>
      </c>
      <c r="AE20" s="15">
        <f t="shared" si="2"/>
        <v>0</v>
      </c>
      <c r="AF20" s="15">
        <f t="shared" si="3"/>
        <v>2</v>
      </c>
      <c r="AG20" s="15">
        <f t="shared" si="4"/>
        <v>2</v>
      </c>
      <c r="AH20" s="15">
        <f t="shared" si="5"/>
        <v>0</v>
      </c>
    </row>
    <row r="21" spans="1:34" ht="14.4">
      <c r="A21" s="7" t="s">
        <v>1423</v>
      </c>
      <c r="B21" s="531" t="s">
        <v>1423</v>
      </c>
      <c r="C21" s="7" t="str">
        <f t="shared" si="6"/>
        <v/>
      </c>
      <c r="D21" s="7"/>
      <c r="E21" s="7"/>
      <c r="F21" s="7"/>
      <c r="G21" s="7"/>
      <c r="H21" s="7"/>
      <c r="I21" s="7"/>
      <c r="J21" s="7"/>
      <c r="M21" s="7" t="s">
        <v>1425</v>
      </c>
      <c r="N21" s="7">
        <v>7</v>
      </c>
      <c r="O21" s="7">
        <v>4</v>
      </c>
      <c r="P21" s="7">
        <v>3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6</v>
      </c>
      <c r="X21" s="7">
        <v>4</v>
      </c>
      <c r="Y21" s="7">
        <v>1</v>
      </c>
      <c r="Z21" s="7">
        <v>0</v>
      </c>
      <c r="AA21" s="7">
        <v>0</v>
      </c>
      <c r="AB21" s="7">
        <v>0</v>
      </c>
      <c r="AC21" s="15">
        <f t="shared" si="0"/>
        <v>0</v>
      </c>
      <c r="AD21" s="15">
        <f t="shared" si="1"/>
        <v>0</v>
      </c>
      <c r="AE21" s="15">
        <f t="shared" si="2"/>
        <v>0</v>
      </c>
      <c r="AF21" s="15">
        <f t="shared" si="3"/>
        <v>2</v>
      </c>
      <c r="AG21" s="15">
        <f t="shared" si="4"/>
        <v>1</v>
      </c>
      <c r="AH21" s="15">
        <f t="shared" si="5"/>
        <v>0</v>
      </c>
    </row>
    <row r="22" spans="1:34" ht="14.4">
      <c r="A22" s="7" t="s">
        <v>1429</v>
      </c>
      <c r="B22" s="531" t="s">
        <v>1429</v>
      </c>
      <c r="C22" s="7" t="str">
        <f t="shared" si="6"/>
        <v/>
      </c>
      <c r="D22" s="7"/>
      <c r="E22" s="7"/>
      <c r="F22" s="7"/>
      <c r="G22" s="7"/>
      <c r="H22" s="7"/>
      <c r="I22" s="7"/>
      <c r="J22" s="7"/>
      <c r="M22" s="7" t="s">
        <v>1830</v>
      </c>
      <c r="N22" s="7">
        <v>7</v>
      </c>
      <c r="O22" s="7">
        <v>3</v>
      </c>
      <c r="P22" s="7">
        <v>4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4</v>
      </c>
      <c r="X22" s="7">
        <v>2</v>
      </c>
      <c r="Y22" s="7">
        <v>0</v>
      </c>
      <c r="Z22" s="7">
        <v>0</v>
      </c>
      <c r="AA22" s="7">
        <v>3</v>
      </c>
      <c r="AB22" s="7">
        <v>1</v>
      </c>
      <c r="AC22" s="15">
        <f t="shared" si="0"/>
        <v>0</v>
      </c>
      <c r="AD22" s="15">
        <f t="shared" si="1"/>
        <v>0</v>
      </c>
      <c r="AE22" s="15">
        <f t="shared" si="2"/>
        <v>0</v>
      </c>
      <c r="AF22" s="15">
        <f t="shared" si="3"/>
        <v>2</v>
      </c>
      <c r="AG22" s="15">
        <f t="shared" si="4"/>
        <v>0</v>
      </c>
      <c r="AH22" s="15">
        <f t="shared" si="5"/>
        <v>2</v>
      </c>
    </row>
    <row r="23" spans="1:34" ht="14.4">
      <c r="A23" s="7" t="s">
        <v>1434</v>
      </c>
      <c r="B23" s="531" t="s">
        <v>1434</v>
      </c>
      <c r="C23" s="7" t="str">
        <f t="shared" si="6"/>
        <v/>
      </c>
      <c r="D23" s="7"/>
      <c r="E23" s="7"/>
      <c r="F23" s="7"/>
      <c r="G23" s="7"/>
      <c r="H23" s="7"/>
      <c r="I23" s="7"/>
      <c r="J23" s="7"/>
      <c r="M23" s="7" t="s">
        <v>1436</v>
      </c>
      <c r="N23" s="7">
        <v>6</v>
      </c>
      <c r="O23" s="7">
        <v>3</v>
      </c>
      <c r="P23" s="7">
        <v>3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1</v>
      </c>
      <c r="X23" s="7">
        <v>0</v>
      </c>
      <c r="Y23" s="7">
        <v>5</v>
      </c>
      <c r="Z23" s="7">
        <v>3</v>
      </c>
      <c r="AA23" s="7">
        <v>0</v>
      </c>
      <c r="AB23" s="7">
        <v>0</v>
      </c>
      <c r="AC23" s="15">
        <f t="shared" si="0"/>
        <v>0</v>
      </c>
      <c r="AD23" s="15">
        <f t="shared" si="1"/>
        <v>0</v>
      </c>
      <c r="AE23" s="15">
        <f t="shared" si="2"/>
        <v>0</v>
      </c>
      <c r="AF23" s="15">
        <f t="shared" si="3"/>
        <v>1</v>
      </c>
      <c r="AG23" s="15">
        <f t="shared" si="4"/>
        <v>2</v>
      </c>
      <c r="AH23" s="15">
        <f t="shared" si="5"/>
        <v>0</v>
      </c>
    </row>
    <row r="24" spans="1:34" ht="14.4">
      <c r="A24" s="7" t="s">
        <v>1440</v>
      </c>
      <c r="B24" s="531" t="s">
        <v>1440</v>
      </c>
      <c r="C24" s="7" t="str">
        <f t="shared" si="6"/>
        <v/>
      </c>
      <c r="D24" s="7"/>
      <c r="E24" s="7"/>
      <c r="F24" s="7"/>
      <c r="G24" s="7"/>
      <c r="H24" s="7"/>
      <c r="I24" s="7"/>
      <c r="J24" s="7"/>
      <c r="M24" s="7" t="s">
        <v>1442</v>
      </c>
      <c r="N24" s="7">
        <v>33</v>
      </c>
      <c r="O24" s="7">
        <v>9</v>
      </c>
      <c r="P24" s="7">
        <v>24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24</v>
      </c>
      <c r="X24" s="7">
        <v>6</v>
      </c>
      <c r="Y24" s="7">
        <v>8</v>
      </c>
      <c r="Z24" s="7">
        <v>3</v>
      </c>
      <c r="AA24" s="7">
        <v>1</v>
      </c>
      <c r="AB24" s="7">
        <v>0</v>
      </c>
      <c r="AC24" s="15">
        <f t="shared" si="0"/>
        <v>0</v>
      </c>
      <c r="AD24" s="15">
        <f t="shared" si="1"/>
        <v>0</v>
      </c>
      <c r="AE24" s="15">
        <f t="shared" si="2"/>
        <v>0</v>
      </c>
      <c r="AF24" s="15">
        <f t="shared" si="3"/>
        <v>18</v>
      </c>
      <c r="AG24" s="15">
        <f t="shared" si="4"/>
        <v>5</v>
      </c>
      <c r="AH24" s="15">
        <f t="shared" si="5"/>
        <v>1</v>
      </c>
    </row>
    <row r="25" spans="1:34" ht="14.4">
      <c r="A25" s="7" t="s">
        <v>1445</v>
      </c>
      <c r="B25" s="531" t="s">
        <v>1445</v>
      </c>
      <c r="C25" s="7" t="str">
        <f t="shared" si="6"/>
        <v/>
      </c>
      <c r="D25" s="7"/>
      <c r="E25" s="7"/>
      <c r="F25" s="7"/>
      <c r="G25" s="7"/>
      <c r="H25" s="7"/>
      <c r="I25" s="7"/>
      <c r="J25" s="7"/>
      <c r="M25" s="7" t="s">
        <v>1831</v>
      </c>
      <c r="N25" s="7">
        <v>15</v>
      </c>
      <c r="O25" s="7">
        <v>14</v>
      </c>
      <c r="P25" s="7">
        <v>1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11</v>
      </c>
      <c r="X25" s="7">
        <v>10</v>
      </c>
      <c r="Y25" s="7">
        <v>4</v>
      </c>
      <c r="Z25" s="7">
        <v>4</v>
      </c>
      <c r="AA25" s="7">
        <v>0</v>
      </c>
      <c r="AB25" s="7">
        <v>0</v>
      </c>
      <c r="AC25" s="15">
        <f t="shared" si="0"/>
        <v>0</v>
      </c>
      <c r="AD25" s="15">
        <f t="shared" si="1"/>
        <v>0</v>
      </c>
      <c r="AE25" s="15">
        <f t="shared" si="2"/>
        <v>0</v>
      </c>
      <c r="AF25" s="15">
        <f t="shared" si="3"/>
        <v>1</v>
      </c>
      <c r="AG25" s="15">
        <f t="shared" si="4"/>
        <v>0</v>
      </c>
      <c r="AH25" s="15">
        <f t="shared" si="5"/>
        <v>0</v>
      </c>
    </row>
    <row r="26" spans="1:34" ht="14.4">
      <c r="A26" s="7" t="s">
        <v>1450</v>
      </c>
      <c r="B26" s="531" t="s">
        <v>1450</v>
      </c>
      <c r="C26" s="7" t="str">
        <f t="shared" si="6"/>
        <v/>
      </c>
      <c r="D26" s="7"/>
      <c r="E26" s="7"/>
      <c r="F26" s="7"/>
      <c r="G26" s="7"/>
      <c r="H26" s="7"/>
      <c r="I26" s="7"/>
      <c r="J26" s="7"/>
      <c r="M26" s="7" t="s">
        <v>1452</v>
      </c>
      <c r="N26" s="7">
        <v>13</v>
      </c>
      <c r="O26" s="7">
        <v>5</v>
      </c>
      <c r="P26" s="7">
        <v>8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8</v>
      </c>
      <c r="X26" s="7">
        <v>2</v>
      </c>
      <c r="Y26" s="7">
        <v>5</v>
      </c>
      <c r="Z26" s="7">
        <v>3</v>
      </c>
      <c r="AA26" s="7">
        <v>0</v>
      </c>
      <c r="AB26" s="7">
        <v>0</v>
      </c>
      <c r="AC26" s="15">
        <f t="shared" si="0"/>
        <v>0</v>
      </c>
      <c r="AD26" s="15">
        <f t="shared" si="1"/>
        <v>0</v>
      </c>
      <c r="AE26" s="15">
        <f t="shared" si="2"/>
        <v>0</v>
      </c>
      <c r="AF26" s="15">
        <f t="shared" si="3"/>
        <v>6</v>
      </c>
      <c r="AG26" s="15">
        <f t="shared" si="4"/>
        <v>2</v>
      </c>
      <c r="AH26" s="15">
        <f t="shared" si="5"/>
        <v>0</v>
      </c>
    </row>
    <row r="27" spans="1:34" ht="14.4">
      <c r="A27" s="7" t="s">
        <v>1456</v>
      </c>
      <c r="B27" s="531" t="s">
        <v>1456</v>
      </c>
      <c r="C27" s="7" t="str">
        <f t="shared" si="6"/>
        <v/>
      </c>
      <c r="D27" s="7"/>
      <c r="E27" s="7"/>
      <c r="F27" s="7"/>
      <c r="G27" s="7"/>
      <c r="H27" s="7"/>
      <c r="I27" s="7"/>
      <c r="J27" s="7"/>
      <c r="M27" s="7" t="s">
        <v>1458</v>
      </c>
      <c r="N27" s="7">
        <v>11</v>
      </c>
      <c r="O27" s="7">
        <v>5</v>
      </c>
      <c r="P27" s="7">
        <v>6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7</v>
      </c>
      <c r="X27" s="7">
        <v>4</v>
      </c>
      <c r="Y27" s="7">
        <v>4</v>
      </c>
      <c r="Z27" s="7">
        <v>1</v>
      </c>
      <c r="AA27" s="7">
        <v>0</v>
      </c>
      <c r="AB27" s="7">
        <v>0</v>
      </c>
      <c r="AC27" s="15">
        <f t="shared" si="0"/>
        <v>0</v>
      </c>
      <c r="AD27" s="15">
        <f t="shared" si="1"/>
        <v>0</v>
      </c>
      <c r="AE27" s="15">
        <f t="shared" si="2"/>
        <v>0</v>
      </c>
      <c r="AF27" s="15">
        <f t="shared" si="3"/>
        <v>3</v>
      </c>
      <c r="AG27" s="15">
        <f t="shared" si="4"/>
        <v>3</v>
      </c>
      <c r="AH27" s="15">
        <f t="shared" si="5"/>
        <v>0</v>
      </c>
    </row>
    <row r="28" spans="1:34" ht="14.4">
      <c r="A28" s="7" t="s">
        <v>1460</v>
      </c>
      <c r="B28" s="531" t="s">
        <v>1460</v>
      </c>
      <c r="C28" s="7" t="str">
        <f t="shared" si="6"/>
        <v/>
      </c>
      <c r="D28" s="7"/>
      <c r="E28" s="7"/>
      <c r="F28" s="7"/>
      <c r="G28" s="7"/>
      <c r="H28" s="7"/>
      <c r="I28" s="7"/>
      <c r="J28" s="7"/>
      <c r="M28" s="7" t="s">
        <v>1462</v>
      </c>
      <c r="N28" s="7">
        <v>25</v>
      </c>
      <c r="O28" s="7">
        <v>12</v>
      </c>
      <c r="P28" s="7">
        <v>13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12</v>
      </c>
      <c r="X28" s="7">
        <v>7</v>
      </c>
      <c r="Y28" s="7">
        <v>13</v>
      </c>
      <c r="Z28" s="7">
        <v>5</v>
      </c>
      <c r="AA28" s="7">
        <v>0</v>
      </c>
      <c r="AB28" s="7">
        <v>0</v>
      </c>
      <c r="AC28" s="15">
        <f t="shared" si="0"/>
        <v>0</v>
      </c>
      <c r="AD28" s="15">
        <f t="shared" si="1"/>
        <v>0</v>
      </c>
      <c r="AE28" s="15">
        <f t="shared" si="2"/>
        <v>0</v>
      </c>
      <c r="AF28" s="15">
        <f t="shared" si="3"/>
        <v>5</v>
      </c>
      <c r="AG28" s="15">
        <f t="shared" si="4"/>
        <v>8</v>
      </c>
      <c r="AH28" s="15">
        <f t="shared" si="5"/>
        <v>0</v>
      </c>
    </row>
    <row r="29" spans="1:34" ht="14.4">
      <c r="A29" s="7" t="s">
        <v>1467</v>
      </c>
      <c r="B29" s="531" t="s">
        <v>1467</v>
      </c>
      <c r="C29" s="7" t="str">
        <f t="shared" si="6"/>
        <v/>
      </c>
      <c r="D29" s="7"/>
      <c r="E29" s="7"/>
      <c r="F29" s="7"/>
      <c r="G29" s="7"/>
      <c r="H29" s="7"/>
      <c r="I29" s="7"/>
      <c r="J29" s="7"/>
      <c r="M29" s="7" t="s">
        <v>1469</v>
      </c>
      <c r="N29" s="7">
        <v>9</v>
      </c>
      <c r="O29" s="7">
        <v>0</v>
      </c>
      <c r="P29" s="7">
        <v>9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7</v>
      </c>
      <c r="X29" s="7">
        <v>0</v>
      </c>
      <c r="Y29" s="7">
        <v>2</v>
      </c>
      <c r="Z29" s="7">
        <v>0</v>
      </c>
      <c r="AA29" s="7">
        <v>0</v>
      </c>
      <c r="AB29" s="7">
        <v>0</v>
      </c>
      <c r="AC29" s="15">
        <f t="shared" si="0"/>
        <v>0</v>
      </c>
      <c r="AD29" s="15">
        <f t="shared" si="1"/>
        <v>0</v>
      </c>
      <c r="AE29" s="15">
        <f t="shared" si="2"/>
        <v>0</v>
      </c>
      <c r="AF29" s="15">
        <f t="shared" si="3"/>
        <v>7</v>
      </c>
      <c r="AG29" s="15">
        <f t="shared" si="4"/>
        <v>2</v>
      </c>
      <c r="AH29" s="15">
        <f t="shared" si="5"/>
        <v>0</v>
      </c>
    </row>
    <row r="30" spans="1:34" ht="14.4">
      <c r="A30" s="7" t="s">
        <v>1472</v>
      </c>
      <c r="B30" s="531" t="s">
        <v>1472</v>
      </c>
      <c r="C30" s="7" t="str">
        <f t="shared" si="6"/>
        <v/>
      </c>
      <c r="D30" s="7"/>
      <c r="E30" s="7"/>
      <c r="F30" s="7"/>
      <c r="G30" s="7"/>
      <c r="H30" s="7"/>
      <c r="I30" s="7"/>
      <c r="J30" s="7"/>
      <c r="M30" s="7" t="s">
        <v>1474</v>
      </c>
      <c r="N30" s="7">
        <v>56</v>
      </c>
      <c r="O30" s="7">
        <v>37</v>
      </c>
      <c r="P30" s="7">
        <v>19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28</v>
      </c>
      <c r="X30" s="7">
        <v>21</v>
      </c>
      <c r="Y30" s="7">
        <v>20</v>
      </c>
      <c r="Z30" s="7">
        <v>13</v>
      </c>
      <c r="AA30" s="7">
        <v>8</v>
      </c>
      <c r="AB30" s="7">
        <v>3</v>
      </c>
      <c r="AC30" s="15">
        <f t="shared" si="0"/>
        <v>0</v>
      </c>
      <c r="AD30" s="15">
        <f t="shared" si="1"/>
        <v>0</v>
      </c>
      <c r="AE30" s="15">
        <f t="shared" si="2"/>
        <v>0</v>
      </c>
      <c r="AF30" s="15">
        <f t="shared" si="3"/>
        <v>7</v>
      </c>
      <c r="AG30" s="15">
        <f t="shared" si="4"/>
        <v>7</v>
      </c>
      <c r="AH30" s="15">
        <f t="shared" si="5"/>
        <v>5</v>
      </c>
    </row>
    <row r="31" spans="1:34" ht="14.4">
      <c r="A31" s="7" t="s">
        <v>1479</v>
      </c>
      <c r="B31" s="531" t="s">
        <v>1479</v>
      </c>
      <c r="C31" s="7" t="str">
        <f t="shared" si="6"/>
        <v/>
      </c>
      <c r="D31" s="7"/>
      <c r="E31" s="7"/>
      <c r="F31" s="7"/>
      <c r="G31" s="7"/>
      <c r="H31" s="7"/>
      <c r="I31" s="7"/>
      <c r="J31" s="7"/>
      <c r="M31" s="7" t="s">
        <v>1481</v>
      </c>
      <c r="N31" s="7">
        <v>10</v>
      </c>
      <c r="O31" s="7">
        <v>3</v>
      </c>
      <c r="P31" s="7">
        <v>7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3</v>
      </c>
      <c r="X31" s="7">
        <v>0</v>
      </c>
      <c r="Y31" s="7">
        <v>6</v>
      </c>
      <c r="Z31" s="7">
        <v>3</v>
      </c>
      <c r="AA31" s="7">
        <v>1</v>
      </c>
      <c r="AB31" s="7">
        <v>0</v>
      </c>
      <c r="AC31" s="15">
        <f t="shared" si="0"/>
        <v>0</v>
      </c>
      <c r="AD31" s="15">
        <f t="shared" si="1"/>
        <v>0</v>
      </c>
      <c r="AE31" s="15">
        <f t="shared" si="2"/>
        <v>0</v>
      </c>
      <c r="AF31" s="15">
        <f t="shared" si="3"/>
        <v>3</v>
      </c>
      <c r="AG31" s="15">
        <f t="shared" si="4"/>
        <v>3</v>
      </c>
      <c r="AH31" s="15">
        <f t="shared" si="5"/>
        <v>1</v>
      </c>
    </row>
    <row r="32" spans="1:34" ht="14.4">
      <c r="A32" s="7" t="s">
        <v>1486</v>
      </c>
      <c r="B32" s="531" t="s">
        <v>1486</v>
      </c>
      <c r="C32" s="7" t="str">
        <f t="shared" si="6"/>
        <v/>
      </c>
      <c r="D32" s="7"/>
      <c r="E32" s="7"/>
      <c r="F32" s="7"/>
      <c r="G32" s="7"/>
      <c r="H32" s="7"/>
      <c r="I32" s="7"/>
      <c r="J32" s="7"/>
      <c r="M32" s="7" t="s">
        <v>1488</v>
      </c>
      <c r="N32" s="7">
        <v>9</v>
      </c>
      <c r="O32" s="7">
        <v>7</v>
      </c>
      <c r="P32" s="7">
        <v>2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5</v>
      </c>
      <c r="X32" s="7">
        <v>4</v>
      </c>
      <c r="Y32" s="7">
        <v>3</v>
      </c>
      <c r="Z32" s="7">
        <v>2</v>
      </c>
      <c r="AA32" s="7">
        <v>1</v>
      </c>
      <c r="AB32" s="7">
        <v>1</v>
      </c>
      <c r="AC32" s="15">
        <f t="shared" si="0"/>
        <v>0</v>
      </c>
      <c r="AD32" s="15">
        <f t="shared" si="1"/>
        <v>0</v>
      </c>
      <c r="AE32" s="15">
        <f t="shared" si="2"/>
        <v>0</v>
      </c>
      <c r="AF32" s="15">
        <f t="shared" si="3"/>
        <v>1</v>
      </c>
      <c r="AG32" s="15">
        <f t="shared" si="4"/>
        <v>1</v>
      </c>
      <c r="AH32" s="15">
        <f t="shared" si="5"/>
        <v>0</v>
      </c>
    </row>
    <row r="33" spans="1:34" ht="14.4">
      <c r="A33" s="7" t="s">
        <v>1494</v>
      </c>
      <c r="B33" s="531" t="s">
        <v>1494</v>
      </c>
      <c r="C33" s="7" t="str">
        <f t="shared" si="6"/>
        <v/>
      </c>
      <c r="D33" s="7"/>
      <c r="E33" s="7"/>
      <c r="F33" s="7"/>
      <c r="G33" s="7"/>
      <c r="H33" s="7"/>
      <c r="I33" s="7"/>
      <c r="J33" s="7"/>
      <c r="M33" s="7" t="s">
        <v>1496</v>
      </c>
      <c r="N33" s="7">
        <v>1</v>
      </c>
      <c r="O33" s="7">
        <v>1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1</v>
      </c>
      <c r="Z33" s="7">
        <v>1</v>
      </c>
      <c r="AA33" s="7">
        <v>0</v>
      </c>
      <c r="AB33" s="7">
        <v>0</v>
      </c>
      <c r="AC33" s="15">
        <f t="shared" si="0"/>
        <v>0</v>
      </c>
      <c r="AD33" s="15">
        <f t="shared" si="1"/>
        <v>0</v>
      </c>
      <c r="AE33" s="15">
        <f t="shared" si="2"/>
        <v>0</v>
      </c>
      <c r="AF33" s="15">
        <f t="shared" si="3"/>
        <v>0</v>
      </c>
      <c r="AG33" s="15">
        <f t="shared" si="4"/>
        <v>0</v>
      </c>
      <c r="AH33" s="15">
        <f t="shared" si="5"/>
        <v>0</v>
      </c>
    </row>
    <row r="34" spans="1:34" ht="14.4">
      <c r="A34" s="7" t="s">
        <v>1499</v>
      </c>
      <c r="B34" s="531" t="s">
        <v>1499</v>
      </c>
      <c r="C34" s="7" t="str">
        <f t="shared" si="6"/>
        <v/>
      </c>
      <c r="D34" s="7"/>
      <c r="E34" s="7"/>
      <c r="F34" s="7"/>
      <c r="G34" s="7"/>
      <c r="H34" s="7"/>
      <c r="I34" s="7"/>
      <c r="J34" s="7"/>
      <c r="M34" s="7" t="s">
        <v>1501</v>
      </c>
      <c r="N34" s="7">
        <v>5</v>
      </c>
      <c r="O34" s="7">
        <v>4</v>
      </c>
      <c r="P34" s="7">
        <v>1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1</v>
      </c>
      <c r="X34" s="7">
        <v>1</v>
      </c>
      <c r="Y34" s="7">
        <v>1</v>
      </c>
      <c r="Z34" s="7">
        <v>0</v>
      </c>
      <c r="AA34" s="7">
        <v>3</v>
      </c>
      <c r="AB34" s="7">
        <v>3</v>
      </c>
      <c r="AC34" s="15">
        <f t="shared" si="0"/>
        <v>0</v>
      </c>
      <c r="AD34" s="15">
        <f t="shared" si="1"/>
        <v>0</v>
      </c>
      <c r="AE34" s="15">
        <f t="shared" si="2"/>
        <v>0</v>
      </c>
      <c r="AF34" s="15">
        <f t="shared" si="3"/>
        <v>0</v>
      </c>
      <c r="AG34" s="15">
        <f t="shared" si="4"/>
        <v>1</v>
      </c>
      <c r="AH34" s="15">
        <f t="shared" si="5"/>
        <v>0</v>
      </c>
    </row>
    <row r="35" spans="1:34" ht="14.4">
      <c r="A35" s="7" t="s">
        <v>1505</v>
      </c>
      <c r="B35" s="531" t="s">
        <v>1505</v>
      </c>
      <c r="C35" s="7" t="str">
        <f t="shared" si="6"/>
        <v/>
      </c>
      <c r="D35" s="7"/>
      <c r="E35" s="7"/>
      <c r="F35" s="7"/>
      <c r="G35" s="7"/>
      <c r="H35" s="7"/>
      <c r="I35" s="7"/>
      <c r="J35" s="7"/>
      <c r="M35" s="7" t="s">
        <v>1507</v>
      </c>
      <c r="N35" s="7">
        <v>12</v>
      </c>
      <c r="O35" s="7">
        <v>6</v>
      </c>
      <c r="P35" s="7">
        <v>6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11</v>
      </c>
      <c r="X35" s="7">
        <v>6</v>
      </c>
      <c r="Y35" s="7">
        <v>1</v>
      </c>
      <c r="Z35" s="7">
        <v>0</v>
      </c>
      <c r="AA35" s="7">
        <v>0</v>
      </c>
      <c r="AB35" s="7">
        <v>0</v>
      </c>
      <c r="AC35" s="15">
        <f t="shared" ref="AC35:AC66" si="7">+Q35-R35</f>
        <v>0</v>
      </c>
      <c r="AD35" s="15">
        <f t="shared" ref="AD35:AD66" si="8">+S35-T35</f>
        <v>0</v>
      </c>
      <c r="AE35" s="15">
        <f t="shared" ref="AE35:AE66" si="9">+U35-V35</f>
        <v>0</v>
      </c>
      <c r="AF35" s="15">
        <f t="shared" ref="AF35:AF66" si="10">+W35-X35</f>
        <v>5</v>
      </c>
      <c r="AG35" s="15">
        <f t="shared" ref="AG35:AG66" si="11">+Y35-Z35</f>
        <v>1</v>
      </c>
      <c r="AH35" s="15">
        <f t="shared" ref="AH35:AH66" si="12">+AA35-AB35</f>
        <v>0</v>
      </c>
    </row>
    <row r="36" spans="1:34" ht="14.4">
      <c r="A36" s="7" t="s">
        <v>1510</v>
      </c>
      <c r="B36" s="531" t="s">
        <v>1510</v>
      </c>
      <c r="C36" s="7" t="str">
        <f t="shared" si="6"/>
        <v/>
      </c>
      <c r="D36" s="7"/>
      <c r="E36" s="7"/>
      <c r="F36" s="7"/>
      <c r="G36" s="7"/>
      <c r="H36" s="7"/>
      <c r="I36" s="7"/>
      <c r="J36" s="7"/>
      <c r="M36" s="7" t="s">
        <v>1512</v>
      </c>
      <c r="N36" s="7">
        <v>2</v>
      </c>
      <c r="O36" s="7">
        <v>2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2</v>
      </c>
      <c r="Z36" s="7">
        <v>2</v>
      </c>
      <c r="AA36" s="7">
        <v>0</v>
      </c>
      <c r="AB36" s="7">
        <v>0</v>
      </c>
      <c r="AC36" s="15">
        <f t="shared" si="7"/>
        <v>0</v>
      </c>
      <c r="AD36" s="15">
        <f t="shared" si="8"/>
        <v>0</v>
      </c>
      <c r="AE36" s="15">
        <f t="shared" si="9"/>
        <v>0</v>
      </c>
      <c r="AF36" s="15">
        <f t="shared" si="10"/>
        <v>0</v>
      </c>
      <c r="AG36" s="15">
        <f t="shared" si="11"/>
        <v>0</v>
      </c>
      <c r="AH36" s="15">
        <f t="shared" si="12"/>
        <v>0</v>
      </c>
    </row>
    <row r="37" spans="1:34" ht="14.4">
      <c r="A37" s="7" t="s">
        <v>1514</v>
      </c>
      <c r="B37" s="531" t="s">
        <v>1514</v>
      </c>
      <c r="C37" s="7" t="str">
        <f t="shared" si="6"/>
        <v/>
      </c>
      <c r="D37" s="7"/>
      <c r="E37" s="7"/>
      <c r="F37" s="7"/>
      <c r="G37" s="7"/>
      <c r="H37" s="7"/>
      <c r="I37" s="7"/>
      <c r="J37" s="7"/>
      <c r="M37" s="7" t="s">
        <v>1516</v>
      </c>
      <c r="N37" s="7">
        <v>23</v>
      </c>
      <c r="O37" s="7">
        <v>8</v>
      </c>
      <c r="P37" s="7">
        <v>15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9</v>
      </c>
      <c r="X37" s="7">
        <v>3</v>
      </c>
      <c r="Y37" s="7">
        <v>8</v>
      </c>
      <c r="Z37" s="7">
        <v>4</v>
      </c>
      <c r="AA37" s="7">
        <v>6</v>
      </c>
      <c r="AB37" s="7">
        <v>1</v>
      </c>
      <c r="AC37" s="15">
        <f t="shared" si="7"/>
        <v>0</v>
      </c>
      <c r="AD37" s="15">
        <f t="shared" si="8"/>
        <v>0</v>
      </c>
      <c r="AE37" s="15">
        <f t="shared" si="9"/>
        <v>0</v>
      </c>
      <c r="AF37" s="15">
        <f t="shared" si="10"/>
        <v>6</v>
      </c>
      <c r="AG37" s="15">
        <f t="shared" si="11"/>
        <v>4</v>
      </c>
      <c r="AH37" s="15">
        <f t="shared" si="12"/>
        <v>5</v>
      </c>
    </row>
    <row r="38" spans="1:34" ht="14.4">
      <c r="A38" s="7" t="s">
        <v>1520</v>
      </c>
      <c r="B38" s="531" t="s">
        <v>1520</v>
      </c>
      <c r="C38" s="7" t="str">
        <f t="shared" si="6"/>
        <v/>
      </c>
      <c r="D38" s="7"/>
      <c r="E38" s="7"/>
      <c r="F38" s="7"/>
      <c r="G38" s="7"/>
      <c r="H38" s="7"/>
      <c r="I38" s="7"/>
      <c r="J38" s="7"/>
      <c r="M38" s="7" t="s">
        <v>1832</v>
      </c>
      <c r="N38" s="7">
        <v>22</v>
      </c>
      <c r="O38" s="7">
        <v>10</v>
      </c>
      <c r="P38" s="7">
        <v>12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11</v>
      </c>
      <c r="X38" s="7">
        <v>4</v>
      </c>
      <c r="Y38" s="7">
        <v>9</v>
      </c>
      <c r="Z38" s="7">
        <v>5</v>
      </c>
      <c r="AA38" s="7">
        <v>2</v>
      </c>
      <c r="AB38" s="7">
        <v>1</v>
      </c>
      <c r="AC38" s="15">
        <f t="shared" si="7"/>
        <v>0</v>
      </c>
      <c r="AD38" s="15">
        <f t="shared" si="8"/>
        <v>0</v>
      </c>
      <c r="AE38" s="15">
        <f t="shared" si="9"/>
        <v>0</v>
      </c>
      <c r="AF38" s="15">
        <f t="shared" si="10"/>
        <v>7</v>
      </c>
      <c r="AG38" s="15">
        <f t="shared" si="11"/>
        <v>4</v>
      </c>
      <c r="AH38" s="15">
        <f t="shared" si="12"/>
        <v>1</v>
      </c>
    </row>
    <row r="39" spans="1:34" ht="14.4">
      <c r="A39" s="7" t="s">
        <v>1527</v>
      </c>
      <c r="B39" s="531" t="s">
        <v>1527</v>
      </c>
      <c r="C39" s="7" t="str">
        <f t="shared" si="6"/>
        <v/>
      </c>
      <c r="D39" s="7"/>
      <c r="E39" s="7"/>
      <c r="F39" s="7"/>
      <c r="G39" s="7"/>
      <c r="H39" s="7"/>
      <c r="I39" s="7"/>
      <c r="J39" s="7"/>
      <c r="M39" s="7" t="s">
        <v>1529</v>
      </c>
      <c r="N39" s="7">
        <v>6</v>
      </c>
      <c r="O39" s="7">
        <v>2</v>
      </c>
      <c r="P39" s="7">
        <v>4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5</v>
      </c>
      <c r="Z39" s="7">
        <v>2</v>
      </c>
      <c r="AA39" s="7">
        <v>1</v>
      </c>
      <c r="AB39" s="7">
        <v>0</v>
      </c>
      <c r="AC39" s="15">
        <f t="shared" si="7"/>
        <v>0</v>
      </c>
      <c r="AD39" s="15">
        <f t="shared" si="8"/>
        <v>0</v>
      </c>
      <c r="AE39" s="15">
        <f t="shared" si="9"/>
        <v>0</v>
      </c>
      <c r="AF39" s="15">
        <f t="shared" si="10"/>
        <v>0</v>
      </c>
      <c r="AG39" s="15">
        <f t="shared" si="11"/>
        <v>3</v>
      </c>
      <c r="AH39" s="15">
        <f t="shared" si="12"/>
        <v>1</v>
      </c>
    </row>
    <row r="40" spans="1:34" ht="14.4">
      <c r="A40" s="7" t="s">
        <v>1532</v>
      </c>
      <c r="B40" s="531" t="s">
        <v>1532</v>
      </c>
      <c r="C40" s="7" t="str">
        <f t="shared" si="6"/>
        <v/>
      </c>
      <c r="D40" s="7"/>
      <c r="E40" s="7"/>
      <c r="F40" s="7"/>
      <c r="G40" s="7"/>
      <c r="H40" s="7"/>
      <c r="I40" s="7"/>
      <c r="J40" s="7"/>
      <c r="M40" s="7" t="s">
        <v>1534</v>
      </c>
      <c r="N40" s="7">
        <v>6</v>
      </c>
      <c r="O40" s="7">
        <v>3</v>
      </c>
      <c r="P40" s="7">
        <v>3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3</v>
      </c>
      <c r="X40" s="7">
        <v>2</v>
      </c>
      <c r="Y40" s="7">
        <v>3</v>
      </c>
      <c r="Z40" s="7">
        <v>1</v>
      </c>
      <c r="AA40" s="7">
        <v>0</v>
      </c>
      <c r="AB40" s="7">
        <v>0</v>
      </c>
      <c r="AC40" s="15">
        <f t="shared" si="7"/>
        <v>0</v>
      </c>
      <c r="AD40" s="15">
        <f t="shared" si="8"/>
        <v>0</v>
      </c>
      <c r="AE40" s="15">
        <f t="shared" si="9"/>
        <v>0</v>
      </c>
      <c r="AF40" s="15">
        <f t="shared" si="10"/>
        <v>1</v>
      </c>
      <c r="AG40" s="15">
        <f t="shared" si="11"/>
        <v>2</v>
      </c>
      <c r="AH40" s="15">
        <f t="shared" si="12"/>
        <v>0</v>
      </c>
    </row>
    <row r="41" spans="1:34" ht="14.4">
      <c r="A41" s="7" t="s">
        <v>1538</v>
      </c>
      <c r="B41" s="531" t="s">
        <v>1538</v>
      </c>
      <c r="C41" s="7" t="str">
        <f t="shared" si="6"/>
        <v/>
      </c>
      <c r="D41" s="7"/>
      <c r="E41" s="7"/>
      <c r="F41" s="7"/>
      <c r="G41" s="7"/>
      <c r="H41" s="7"/>
      <c r="I41" s="7"/>
      <c r="J41" s="7"/>
      <c r="M41" s="7" t="s">
        <v>1540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15">
        <f t="shared" si="7"/>
        <v>0</v>
      </c>
      <c r="AD41" s="15">
        <f t="shared" si="8"/>
        <v>0</v>
      </c>
      <c r="AE41" s="15">
        <f t="shared" si="9"/>
        <v>0</v>
      </c>
      <c r="AF41" s="15">
        <f t="shared" si="10"/>
        <v>0</v>
      </c>
      <c r="AG41" s="15">
        <f t="shared" si="11"/>
        <v>0</v>
      </c>
      <c r="AH41" s="15">
        <f t="shared" si="12"/>
        <v>0</v>
      </c>
    </row>
    <row r="42" spans="1:34" ht="14.4">
      <c r="A42" s="7" t="s">
        <v>1545</v>
      </c>
      <c r="B42" s="531" t="s">
        <v>1545</v>
      </c>
      <c r="C42" s="7" t="str">
        <f t="shared" si="6"/>
        <v/>
      </c>
      <c r="D42" s="7"/>
      <c r="E42" s="7"/>
      <c r="F42" s="7"/>
      <c r="G42" s="7"/>
      <c r="H42" s="7"/>
      <c r="I42" s="7"/>
      <c r="J42" s="7"/>
      <c r="M42" s="7" t="s">
        <v>1833</v>
      </c>
      <c r="N42" s="7">
        <v>21</v>
      </c>
      <c r="O42" s="7">
        <v>9</v>
      </c>
      <c r="P42" s="7">
        <v>12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15</v>
      </c>
      <c r="X42" s="7">
        <v>5</v>
      </c>
      <c r="Y42" s="7">
        <v>5</v>
      </c>
      <c r="Z42" s="7">
        <v>3</v>
      </c>
      <c r="AA42" s="7">
        <v>1</v>
      </c>
      <c r="AB42" s="7">
        <v>1</v>
      </c>
      <c r="AC42" s="15">
        <f t="shared" si="7"/>
        <v>0</v>
      </c>
      <c r="AD42" s="15">
        <f t="shared" si="8"/>
        <v>0</v>
      </c>
      <c r="AE42" s="15">
        <f t="shared" si="9"/>
        <v>0</v>
      </c>
      <c r="AF42" s="15">
        <f t="shared" si="10"/>
        <v>10</v>
      </c>
      <c r="AG42" s="15">
        <f t="shared" si="11"/>
        <v>2</v>
      </c>
      <c r="AH42" s="15">
        <f t="shared" si="12"/>
        <v>0</v>
      </c>
    </row>
    <row r="43" spans="1:34" ht="14.4">
      <c r="A43" s="7" t="s">
        <v>1548</v>
      </c>
      <c r="B43" s="531" t="s">
        <v>1548</v>
      </c>
      <c r="C43" s="7" t="str">
        <f t="shared" si="6"/>
        <v/>
      </c>
      <c r="D43" s="7"/>
      <c r="E43" s="7"/>
      <c r="F43" s="7"/>
      <c r="G43" s="7"/>
      <c r="H43" s="7"/>
      <c r="I43" s="7"/>
      <c r="J43" s="7"/>
      <c r="M43" s="7" t="s">
        <v>1550</v>
      </c>
      <c r="N43" s="7">
        <v>3</v>
      </c>
      <c r="O43" s="7">
        <v>3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1</v>
      </c>
      <c r="X43" s="7">
        <v>1</v>
      </c>
      <c r="Y43" s="7">
        <v>2</v>
      </c>
      <c r="Z43" s="7">
        <v>2</v>
      </c>
      <c r="AA43" s="7">
        <v>0</v>
      </c>
      <c r="AB43" s="7">
        <v>0</v>
      </c>
      <c r="AC43" s="15">
        <f t="shared" si="7"/>
        <v>0</v>
      </c>
      <c r="AD43" s="15">
        <f t="shared" si="8"/>
        <v>0</v>
      </c>
      <c r="AE43" s="15">
        <f t="shared" si="9"/>
        <v>0</v>
      </c>
      <c r="AF43" s="15">
        <f t="shared" si="10"/>
        <v>0</v>
      </c>
      <c r="AG43" s="15">
        <f t="shared" si="11"/>
        <v>0</v>
      </c>
      <c r="AH43" s="15">
        <f t="shared" si="12"/>
        <v>0</v>
      </c>
    </row>
    <row r="44" spans="1:34" ht="14.4">
      <c r="A44" s="7" t="s">
        <v>1552</v>
      </c>
      <c r="B44" s="531" t="s">
        <v>1552</v>
      </c>
      <c r="C44" s="7" t="str">
        <f t="shared" si="6"/>
        <v/>
      </c>
      <c r="D44" s="7"/>
      <c r="E44" s="7"/>
      <c r="F44" s="7"/>
      <c r="G44" s="7"/>
      <c r="H44" s="7"/>
      <c r="I44" s="7"/>
      <c r="J44" s="7"/>
      <c r="M44" s="7" t="s">
        <v>1554</v>
      </c>
      <c r="N44" s="7">
        <v>34</v>
      </c>
      <c r="O44" s="7">
        <v>20</v>
      </c>
      <c r="P44" s="7">
        <v>14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19</v>
      </c>
      <c r="X44" s="7">
        <v>11</v>
      </c>
      <c r="Y44" s="7">
        <v>8</v>
      </c>
      <c r="Z44" s="7">
        <v>4</v>
      </c>
      <c r="AA44" s="7">
        <v>7</v>
      </c>
      <c r="AB44" s="7">
        <v>5</v>
      </c>
      <c r="AC44" s="15">
        <f t="shared" si="7"/>
        <v>0</v>
      </c>
      <c r="AD44" s="15">
        <f t="shared" si="8"/>
        <v>0</v>
      </c>
      <c r="AE44" s="15">
        <f t="shared" si="9"/>
        <v>0</v>
      </c>
      <c r="AF44" s="15">
        <f t="shared" si="10"/>
        <v>8</v>
      </c>
      <c r="AG44" s="15">
        <f t="shared" si="11"/>
        <v>4</v>
      </c>
      <c r="AH44" s="15">
        <f t="shared" si="12"/>
        <v>2</v>
      </c>
    </row>
    <row r="45" spans="1:34" ht="14.4">
      <c r="A45" s="7" t="s">
        <v>1558</v>
      </c>
      <c r="B45" s="531" t="s">
        <v>1558</v>
      </c>
      <c r="C45" s="7" t="str">
        <f t="shared" si="6"/>
        <v/>
      </c>
      <c r="D45" s="7"/>
      <c r="E45" s="7"/>
      <c r="F45" s="7"/>
      <c r="G45" s="7"/>
      <c r="H45" s="7"/>
      <c r="I45" s="7"/>
      <c r="J45" s="7"/>
      <c r="M45" s="7" t="s">
        <v>1560</v>
      </c>
      <c r="N45" s="7">
        <v>7</v>
      </c>
      <c r="O45" s="7">
        <v>4</v>
      </c>
      <c r="P45" s="7">
        <v>3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3</v>
      </c>
      <c r="X45" s="7">
        <v>2</v>
      </c>
      <c r="Y45" s="7">
        <v>3</v>
      </c>
      <c r="Z45" s="7">
        <v>1</v>
      </c>
      <c r="AA45" s="7">
        <v>1</v>
      </c>
      <c r="AB45" s="7">
        <v>1</v>
      </c>
      <c r="AC45" s="15">
        <f t="shared" si="7"/>
        <v>0</v>
      </c>
      <c r="AD45" s="15">
        <f t="shared" si="8"/>
        <v>0</v>
      </c>
      <c r="AE45" s="15">
        <f t="shared" si="9"/>
        <v>0</v>
      </c>
      <c r="AF45" s="15">
        <f t="shared" si="10"/>
        <v>1</v>
      </c>
      <c r="AG45" s="15">
        <f t="shared" si="11"/>
        <v>2</v>
      </c>
      <c r="AH45" s="15">
        <f t="shared" si="12"/>
        <v>0</v>
      </c>
    </row>
    <row r="46" spans="1:34" ht="14.4">
      <c r="A46" s="7" t="s">
        <v>1564</v>
      </c>
      <c r="B46" s="531" t="s">
        <v>1564</v>
      </c>
      <c r="C46" s="7" t="str">
        <f t="shared" si="6"/>
        <v/>
      </c>
      <c r="D46" s="7"/>
      <c r="E46" s="7"/>
      <c r="F46" s="7"/>
      <c r="G46" s="7"/>
      <c r="H46" s="7"/>
      <c r="I46" s="7"/>
      <c r="J46" s="7"/>
      <c r="M46" s="7" t="s">
        <v>1566</v>
      </c>
      <c r="N46" s="7">
        <v>4</v>
      </c>
      <c r="O46" s="7">
        <v>3</v>
      </c>
      <c r="P46" s="7">
        <v>1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4</v>
      </c>
      <c r="X46" s="7">
        <v>3</v>
      </c>
      <c r="Y46" s="7">
        <v>0</v>
      </c>
      <c r="Z46" s="7">
        <v>0</v>
      </c>
      <c r="AA46" s="7">
        <v>0</v>
      </c>
      <c r="AB46" s="7">
        <v>0</v>
      </c>
      <c r="AC46" s="15">
        <f t="shared" si="7"/>
        <v>0</v>
      </c>
      <c r="AD46" s="15">
        <f t="shared" si="8"/>
        <v>0</v>
      </c>
      <c r="AE46" s="15">
        <f t="shared" si="9"/>
        <v>0</v>
      </c>
      <c r="AF46" s="15">
        <f t="shared" si="10"/>
        <v>1</v>
      </c>
      <c r="AG46" s="15">
        <f t="shared" si="11"/>
        <v>0</v>
      </c>
      <c r="AH46" s="15">
        <f t="shared" si="12"/>
        <v>0</v>
      </c>
    </row>
    <row r="47" spans="1:34" ht="14.4">
      <c r="A47" s="7" t="s">
        <v>1569</v>
      </c>
      <c r="B47" s="531" t="s">
        <v>1569</v>
      </c>
      <c r="C47" s="7" t="str">
        <f t="shared" si="6"/>
        <v/>
      </c>
      <c r="D47" s="7"/>
      <c r="E47" s="7"/>
      <c r="F47" s="7"/>
      <c r="G47" s="7"/>
      <c r="H47" s="7"/>
      <c r="I47" s="7"/>
      <c r="J47" s="7"/>
      <c r="M47" s="7" t="s">
        <v>1571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15">
        <f t="shared" si="7"/>
        <v>0</v>
      </c>
      <c r="AD47" s="15">
        <f t="shared" si="8"/>
        <v>0</v>
      </c>
      <c r="AE47" s="15">
        <f t="shared" si="9"/>
        <v>0</v>
      </c>
      <c r="AF47" s="15">
        <f t="shared" si="10"/>
        <v>0</v>
      </c>
      <c r="AG47" s="15">
        <f t="shared" si="11"/>
        <v>0</v>
      </c>
      <c r="AH47" s="15">
        <f t="shared" si="12"/>
        <v>0</v>
      </c>
    </row>
    <row r="48" spans="1:34" ht="14.4">
      <c r="A48" s="7" t="s">
        <v>1573</v>
      </c>
      <c r="B48" s="531" t="s">
        <v>1573</v>
      </c>
      <c r="C48" s="7" t="str">
        <f t="shared" si="6"/>
        <v/>
      </c>
      <c r="D48" s="7"/>
      <c r="E48" s="7"/>
      <c r="F48" s="7"/>
      <c r="G48" s="7"/>
      <c r="H48" s="7"/>
      <c r="I48" s="7"/>
      <c r="J48" s="7"/>
      <c r="M48" s="7" t="s">
        <v>1575</v>
      </c>
      <c r="N48" s="7">
        <v>1</v>
      </c>
      <c r="O48" s="7">
        <v>1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1</v>
      </c>
      <c r="Z48" s="7">
        <v>1</v>
      </c>
      <c r="AA48" s="7">
        <v>0</v>
      </c>
      <c r="AB48" s="7">
        <v>0</v>
      </c>
      <c r="AC48" s="15">
        <f t="shared" si="7"/>
        <v>0</v>
      </c>
      <c r="AD48" s="15">
        <f t="shared" si="8"/>
        <v>0</v>
      </c>
      <c r="AE48" s="15">
        <f t="shared" si="9"/>
        <v>0</v>
      </c>
      <c r="AF48" s="15">
        <f t="shared" si="10"/>
        <v>0</v>
      </c>
      <c r="AG48" s="15">
        <f t="shared" si="11"/>
        <v>0</v>
      </c>
      <c r="AH48" s="15">
        <f t="shared" si="12"/>
        <v>0</v>
      </c>
    </row>
    <row r="49" spans="1:34" ht="14.4">
      <c r="A49" s="7" t="s">
        <v>1579</v>
      </c>
      <c r="B49" s="531" t="s">
        <v>1579</v>
      </c>
      <c r="C49" s="7" t="str">
        <f t="shared" si="6"/>
        <v/>
      </c>
      <c r="D49" s="7"/>
      <c r="E49" s="7"/>
      <c r="F49" s="7"/>
      <c r="G49" s="7"/>
      <c r="H49" s="7"/>
      <c r="I49" s="7"/>
      <c r="J49" s="7"/>
      <c r="M49" s="7" t="s">
        <v>1581</v>
      </c>
      <c r="N49" s="7">
        <v>7</v>
      </c>
      <c r="O49" s="7">
        <v>2</v>
      </c>
      <c r="P49" s="7">
        <v>5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5</v>
      </c>
      <c r="X49" s="7">
        <v>2</v>
      </c>
      <c r="Y49" s="7">
        <v>2</v>
      </c>
      <c r="Z49" s="7">
        <v>0</v>
      </c>
      <c r="AA49" s="7">
        <v>0</v>
      </c>
      <c r="AB49" s="7">
        <v>0</v>
      </c>
      <c r="AC49" s="15">
        <f t="shared" si="7"/>
        <v>0</v>
      </c>
      <c r="AD49" s="15">
        <f t="shared" si="8"/>
        <v>0</v>
      </c>
      <c r="AE49" s="15">
        <f t="shared" si="9"/>
        <v>0</v>
      </c>
      <c r="AF49" s="15">
        <f t="shared" si="10"/>
        <v>3</v>
      </c>
      <c r="AG49" s="15">
        <f t="shared" si="11"/>
        <v>2</v>
      </c>
      <c r="AH49" s="15">
        <f t="shared" si="12"/>
        <v>0</v>
      </c>
    </row>
    <row r="50" spans="1:34" ht="14.4">
      <c r="A50" s="7" t="s">
        <v>1584</v>
      </c>
      <c r="B50" s="531" t="s">
        <v>1584</v>
      </c>
      <c r="C50" s="7" t="str">
        <f t="shared" si="6"/>
        <v/>
      </c>
      <c r="D50" s="7"/>
      <c r="E50" s="7"/>
      <c r="F50" s="7"/>
      <c r="G50" s="7"/>
      <c r="H50" s="7"/>
      <c r="I50" s="7"/>
      <c r="J50" s="7"/>
      <c r="M50" s="7" t="s">
        <v>1586</v>
      </c>
      <c r="N50" s="7">
        <v>17</v>
      </c>
      <c r="O50" s="7">
        <v>6</v>
      </c>
      <c r="P50" s="7">
        <v>11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5</v>
      </c>
      <c r="X50" s="7">
        <v>2</v>
      </c>
      <c r="Y50" s="7">
        <v>3</v>
      </c>
      <c r="Z50" s="7">
        <v>0</v>
      </c>
      <c r="AA50" s="7">
        <v>9</v>
      </c>
      <c r="AB50" s="7">
        <v>4</v>
      </c>
      <c r="AC50" s="15">
        <f t="shared" si="7"/>
        <v>0</v>
      </c>
      <c r="AD50" s="15">
        <f t="shared" si="8"/>
        <v>0</v>
      </c>
      <c r="AE50" s="15">
        <f t="shared" si="9"/>
        <v>0</v>
      </c>
      <c r="AF50" s="15">
        <f t="shared" si="10"/>
        <v>3</v>
      </c>
      <c r="AG50" s="15">
        <f t="shared" si="11"/>
        <v>3</v>
      </c>
      <c r="AH50" s="15">
        <f t="shared" si="12"/>
        <v>5</v>
      </c>
    </row>
    <row r="51" spans="1:34" ht="14.4">
      <c r="A51" s="7" t="s">
        <v>1589</v>
      </c>
      <c r="B51" s="531" t="s">
        <v>1589</v>
      </c>
      <c r="C51" s="7" t="str">
        <f t="shared" si="6"/>
        <v/>
      </c>
      <c r="D51" s="7"/>
      <c r="E51" s="7"/>
      <c r="F51" s="7"/>
      <c r="G51" s="7"/>
      <c r="H51" s="7"/>
      <c r="I51" s="7"/>
      <c r="J51" s="7"/>
      <c r="M51" s="7" t="s">
        <v>1591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15">
        <f t="shared" si="7"/>
        <v>0</v>
      </c>
      <c r="AD51" s="15">
        <f t="shared" si="8"/>
        <v>0</v>
      </c>
      <c r="AE51" s="15">
        <f t="shared" si="9"/>
        <v>0</v>
      </c>
      <c r="AF51" s="15">
        <f t="shared" si="10"/>
        <v>0</v>
      </c>
      <c r="AG51" s="15">
        <f t="shared" si="11"/>
        <v>0</v>
      </c>
      <c r="AH51" s="15">
        <f t="shared" si="12"/>
        <v>0</v>
      </c>
    </row>
    <row r="52" spans="1:34" ht="14.4">
      <c r="A52" s="7" t="s">
        <v>1593</v>
      </c>
      <c r="B52" s="531" t="s">
        <v>1593</v>
      </c>
      <c r="C52" s="7" t="str">
        <f t="shared" si="6"/>
        <v/>
      </c>
      <c r="D52" s="7"/>
      <c r="E52" s="7"/>
      <c r="F52" s="7"/>
      <c r="G52" s="7"/>
      <c r="H52" s="7"/>
      <c r="I52" s="7"/>
      <c r="J52" s="7"/>
      <c r="M52" s="7" t="s">
        <v>1595</v>
      </c>
      <c r="N52" s="7">
        <v>2</v>
      </c>
      <c r="O52" s="7">
        <v>0</v>
      </c>
      <c r="P52" s="7">
        <v>2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2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15">
        <f t="shared" si="7"/>
        <v>0</v>
      </c>
      <c r="AD52" s="15">
        <f t="shared" si="8"/>
        <v>0</v>
      </c>
      <c r="AE52" s="15">
        <f t="shared" si="9"/>
        <v>0</v>
      </c>
      <c r="AF52" s="15">
        <f t="shared" si="10"/>
        <v>2</v>
      </c>
      <c r="AG52" s="15">
        <f t="shared" si="11"/>
        <v>0</v>
      </c>
      <c r="AH52" s="15">
        <f t="shared" si="12"/>
        <v>0</v>
      </c>
    </row>
    <row r="53" spans="1:34" ht="14.4">
      <c r="A53" s="7" t="s">
        <v>1599</v>
      </c>
      <c r="B53" s="531" t="s">
        <v>1599</v>
      </c>
      <c r="C53" s="7" t="str">
        <f t="shared" si="6"/>
        <v/>
      </c>
      <c r="D53" s="7"/>
      <c r="E53" s="7"/>
      <c r="F53" s="7"/>
      <c r="G53" s="7"/>
      <c r="H53" s="7"/>
      <c r="I53" s="7"/>
      <c r="J53" s="7"/>
      <c r="M53" s="7" t="s">
        <v>1601</v>
      </c>
      <c r="N53" s="7">
        <v>43</v>
      </c>
      <c r="O53" s="7">
        <v>17</v>
      </c>
      <c r="P53" s="7">
        <v>26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32</v>
      </c>
      <c r="X53" s="7">
        <v>16</v>
      </c>
      <c r="Y53" s="7">
        <v>5</v>
      </c>
      <c r="Z53" s="7">
        <v>0</v>
      </c>
      <c r="AA53" s="7">
        <v>6</v>
      </c>
      <c r="AB53" s="7">
        <v>1</v>
      </c>
      <c r="AC53" s="15">
        <f t="shared" si="7"/>
        <v>0</v>
      </c>
      <c r="AD53" s="15">
        <f t="shared" si="8"/>
        <v>0</v>
      </c>
      <c r="AE53" s="15">
        <f t="shared" si="9"/>
        <v>0</v>
      </c>
      <c r="AF53" s="15">
        <f t="shared" si="10"/>
        <v>16</v>
      </c>
      <c r="AG53" s="15">
        <f t="shared" si="11"/>
        <v>5</v>
      </c>
      <c r="AH53" s="15">
        <f t="shared" si="12"/>
        <v>5</v>
      </c>
    </row>
    <row r="54" spans="1:34" ht="14.4">
      <c r="A54" s="7" t="s">
        <v>1605</v>
      </c>
      <c r="B54" s="531" t="s">
        <v>1605</v>
      </c>
      <c r="C54" s="7" t="str">
        <f t="shared" si="6"/>
        <v/>
      </c>
      <c r="D54" s="7"/>
      <c r="E54" s="7"/>
      <c r="F54" s="7"/>
      <c r="G54" s="7"/>
      <c r="H54" s="7"/>
      <c r="I54" s="7"/>
      <c r="J54" s="7"/>
      <c r="M54" s="7" t="s">
        <v>1607</v>
      </c>
      <c r="N54" s="7">
        <v>11</v>
      </c>
      <c r="O54" s="7">
        <v>6</v>
      </c>
      <c r="P54" s="7">
        <v>5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5</v>
      </c>
      <c r="X54" s="7">
        <v>2</v>
      </c>
      <c r="Y54" s="7">
        <v>4</v>
      </c>
      <c r="Z54" s="7">
        <v>3</v>
      </c>
      <c r="AA54" s="7">
        <v>2</v>
      </c>
      <c r="AB54" s="7">
        <v>1</v>
      </c>
      <c r="AC54" s="15">
        <f t="shared" si="7"/>
        <v>0</v>
      </c>
      <c r="AD54" s="15">
        <f t="shared" si="8"/>
        <v>0</v>
      </c>
      <c r="AE54" s="15">
        <f t="shared" si="9"/>
        <v>0</v>
      </c>
      <c r="AF54" s="15">
        <f t="shared" si="10"/>
        <v>3</v>
      </c>
      <c r="AG54" s="15">
        <f t="shared" si="11"/>
        <v>1</v>
      </c>
      <c r="AH54" s="15">
        <f t="shared" si="12"/>
        <v>1</v>
      </c>
    </row>
    <row r="55" spans="1:34" ht="14.4">
      <c r="A55" s="7" t="s">
        <v>1611</v>
      </c>
      <c r="B55" s="531" t="s">
        <v>1611</v>
      </c>
      <c r="C55" s="7" t="str">
        <f t="shared" si="6"/>
        <v/>
      </c>
      <c r="D55" s="7"/>
      <c r="E55" s="7"/>
      <c r="F55" s="7"/>
      <c r="G55" s="7"/>
      <c r="H55" s="7"/>
      <c r="I55" s="7"/>
      <c r="J55" s="7"/>
      <c r="M55" s="7" t="s">
        <v>1613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15">
        <f t="shared" si="7"/>
        <v>0</v>
      </c>
      <c r="AD55" s="15">
        <f t="shared" si="8"/>
        <v>0</v>
      </c>
      <c r="AE55" s="15">
        <f t="shared" si="9"/>
        <v>0</v>
      </c>
      <c r="AF55" s="15">
        <f t="shared" si="10"/>
        <v>0</v>
      </c>
      <c r="AG55" s="15">
        <f t="shared" si="11"/>
        <v>0</v>
      </c>
      <c r="AH55" s="15">
        <f t="shared" si="12"/>
        <v>0</v>
      </c>
    </row>
    <row r="56" spans="1:34" ht="14.4">
      <c r="A56" s="7" t="s">
        <v>1617</v>
      </c>
      <c r="B56" s="531" t="s">
        <v>1617</v>
      </c>
      <c r="C56" s="7" t="str">
        <f t="shared" si="6"/>
        <v/>
      </c>
      <c r="D56" s="7"/>
      <c r="E56" s="7"/>
      <c r="F56" s="7"/>
      <c r="G56" s="7"/>
      <c r="H56" s="7"/>
      <c r="I56" s="7"/>
      <c r="J56" s="7"/>
      <c r="M56" s="7" t="s">
        <v>1619</v>
      </c>
      <c r="N56" s="7">
        <v>18</v>
      </c>
      <c r="O56" s="7">
        <v>5</v>
      </c>
      <c r="P56" s="7">
        <v>13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5</v>
      </c>
      <c r="X56" s="7">
        <v>2</v>
      </c>
      <c r="Y56" s="7">
        <v>13</v>
      </c>
      <c r="Z56" s="7">
        <v>3</v>
      </c>
      <c r="AA56" s="7">
        <v>0</v>
      </c>
      <c r="AB56" s="7">
        <v>0</v>
      </c>
      <c r="AC56" s="15">
        <f t="shared" si="7"/>
        <v>0</v>
      </c>
      <c r="AD56" s="15">
        <f t="shared" si="8"/>
        <v>0</v>
      </c>
      <c r="AE56" s="15">
        <f t="shared" si="9"/>
        <v>0</v>
      </c>
      <c r="AF56" s="15">
        <f t="shared" si="10"/>
        <v>3</v>
      </c>
      <c r="AG56" s="15">
        <f t="shared" si="11"/>
        <v>10</v>
      </c>
      <c r="AH56" s="15">
        <f t="shared" si="12"/>
        <v>0</v>
      </c>
    </row>
    <row r="57" spans="1:34" ht="14.4">
      <c r="A57" s="7" t="s">
        <v>1621</v>
      </c>
      <c r="B57" s="531" t="s">
        <v>1621</v>
      </c>
      <c r="C57" s="7" t="str">
        <f t="shared" si="6"/>
        <v/>
      </c>
      <c r="D57" s="7"/>
      <c r="E57" s="7"/>
      <c r="F57" s="7"/>
      <c r="G57" s="7"/>
      <c r="H57" s="7"/>
      <c r="I57" s="7"/>
      <c r="J57" s="7"/>
      <c r="M57" s="7" t="s">
        <v>1623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15">
        <f t="shared" si="7"/>
        <v>0</v>
      </c>
      <c r="AD57" s="15">
        <f t="shared" si="8"/>
        <v>0</v>
      </c>
      <c r="AE57" s="15">
        <f t="shared" si="9"/>
        <v>0</v>
      </c>
      <c r="AF57" s="15">
        <f t="shared" si="10"/>
        <v>0</v>
      </c>
      <c r="AG57" s="15">
        <f t="shared" si="11"/>
        <v>0</v>
      </c>
      <c r="AH57" s="15">
        <f t="shared" si="12"/>
        <v>0</v>
      </c>
    </row>
    <row r="58" spans="1:34" ht="14.4">
      <c r="A58" s="7" t="s">
        <v>1627</v>
      </c>
      <c r="B58" s="531" t="s">
        <v>1627</v>
      </c>
      <c r="C58" s="7" t="str">
        <f t="shared" si="6"/>
        <v/>
      </c>
      <c r="D58" s="7"/>
      <c r="E58" s="7"/>
      <c r="F58" s="7"/>
      <c r="G58" s="7"/>
      <c r="H58" s="7"/>
      <c r="I58" s="7"/>
      <c r="J58" s="7"/>
      <c r="M58" s="7" t="s">
        <v>1629</v>
      </c>
      <c r="N58" s="7">
        <v>5</v>
      </c>
      <c r="O58" s="7">
        <v>2</v>
      </c>
      <c r="P58" s="7">
        <v>3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3</v>
      </c>
      <c r="X58" s="7">
        <v>1</v>
      </c>
      <c r="Y58" s="7">
        <v>2</v>
      </c>
      <c r="Z58" s="7">
        <v>1</v>
      </c>
      <c r="AA58" s="7">
        <v>0</v>
      </c>
      <c r="AB58" s="7">
        <v>0</v>
      </c>
      <c r="AC58" s="15">
        <f t="shared" si="7"/>
        <v>0</v>
      </c>
      <c r="AD58" s="15">
        <f t="shared" si="8"/>
        <v>0</v>
      </c>
      <c r="AE58" s="15">
        <f t="shared" si="9"/>
        <v>0</v>
      </c>
      <c r="AF58" s="15">
        <f t="shared" si="10"/>
        <v>2</v>
      </c>
      <c r="AG58" s="15">
        <f t="shared" si="11"/>
        <v>1</v>
      </c>
      <c r="AH58" s="15">
        <f t="shared" si="12"/>
        <v>0</v>
      </c>
    </row>
    <row r="59" spans="1:34" ht="14.4">
      <c r="A59" s="7" t="s">
        <v>1631</v>
      </c>
      <c r="B59" s="531" t="s">
        <v>1631</v>
      </c>
      <c r="C59" s="7" t="str">
        <f t="shared" si="6"/>
        <v/>
      </c>
      <c r="D59" s="7"/>
      <c r="E59" s="7"/>
      <c r="F59" s="7"/>
      <c r="G59" s="7"/>
      <c r="H59" s="7"/>
      <c r="I59" s="7"/>
      <c r="J59" s="7"/>
      <c r="M59" s="7" t="s">
        <v>1633</v>
      </c>
      <c r="N59" s="7">
        <v>4</v>
      </c>
      <c r="O59" s="7">
        <v>0</v>
      </c>
      <c r="P59" s="7">
        <v>4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4</v>
      </c>
      <c r="AB59" s="7">
        <v>0</v>
      </c>
      <c r="AC59" s="15">
        <f t="shared" si="7"/>
        <v>0</v>
      </c>
      <c r="AD59" s="15">
        <f t="shared" si="8"/>
        <v>0</v>
      </c>
      <c r="AE59" s="15">
        <f t="shared" si="9"/>
        <v>0</v>
      </c>
      <c r="AF59" s="15">
        <f t="shared" si="10"/>
        <v>0</v>
      </c>
      <c r="AG59" s="15">
        <f t="shared" si="11"/>
        <v>0</v>
      </c>
      <c r="AH59" s="15">
        <f t="shared" si="12"/>
        <v>4</v>
      </c>
    </row>
    <row r="60" spans="1:34" ht="14.4">
      <c r="A60" s="7" t="s">
        <v>1636</v>
      </c>
      <c r="B60" s="531" t="s">
        <v>1636</v>
      </c>
      <c r="C60" s="7" t="str">
        <f t="shared" si="6"/>
        <v/>
      </c>
      <c r="D60" s="7"/>
      <c r="E60" s="7"/>
      <c r="F60" s="7"/>
      <c r="G60" s="7"/>
      <c r="H60" s="7"/>
      <c r="I60" s="7"/>
      <c r="J60" s="7"/>
      <c r="M60" s="7" t="s">
        <v>1638</v>
      </c>
      <c r="N60" s="7">
        <v>16</v>
      </c>
      <c r="O60" s="7">
        <v>3</v>
      </c>
      <c r="P60" s="7">
        <v>13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13</v>
      </c>
      <c r="X60" s="7">
        <v>3</v>
      </c>
      <c r="Y60" s="7">
        <v>1</v>
      </c>
      <c r="Z60" s="7">
        <v>0</v>
      </c>
      <c r="AA60" s="7">
        <v>2</v>
      </c>
      <c r="AB60" s="7">
        <v>0</v>
      </c>
      <c r="AC60" s="15">
        <f t="shared" si="7"/>
        <v>0</v>
      </c>
      <c r="AD60" s="15">
        <f t="shared" si="8"/>
        <v>0</v>
      </c>
      <c r="AE60" s="15">
        <f t="shared" si="9"/>
        <v>0</v>
      </c>
      <c r="AF60" s="15">
        <f t="shared" si="10"/>
        <v>10</v>
      </c>
      <c r="AG60" s="15">
        <f t="shared" si="11"/>
        <v>1</v>
      </c>
      <c r="AH60" s="15">
        <f t="shared" si="12"/>
        <v>2</v>
      </c>
    </row>
    <row r="61" spans="1:34" ht="14.4">
      <c r="A61" s="7" t="s">
        <v>1643</v>
      </c>
      <c r="B61" s="531" t="s">
        <v>1643</v>
      </c>
      <c r="C61" s="7" t="str">
        <f t="shared" si="6"/>
        <v/>
      </c>
      <c r="D61" s="7"/>
      <c r="E61" s="7"/>
      <c r="F61" s="7"/>
      <c r="G61" s="7"/>
      <c r="H61" s="7"/>
      <c r="I61" s="7"/>
      <c r="J61" s="7"/>
      <c r="M61" s="7" t="s">
        <v>1645</v>
      </c>
      <c r="N61" s="7">
        <v>3</v>
      </c>
      <c r="O61" s="7">
        <v>3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1</v>
      </c>
      <c r="X61" s="7">
        <v>1</v>
      </c>
      <c r="Y61" s="7">
        <v>2</v>
      </c>
      <c r="Z61" s="7">
        <v>2</v>
      </c>
      <c r="AA61" s="7">
        <v>0</v>
      </c>
      <c r="AB61" s="7">
        <v>0</v>
      </c>
      <c r="AC61" s="15">
        <f t="shared" si="7"/>
        <v>0</v>
      </c>
      <c r="AD61" s="15">
        <f t="shared" si="8"/>
        <v>0</v>
      </c>
      <c r="AE61" s="15">
        <f t="shared" si="9"/>
        <v>0</v>
      </c>
      <c r="AF61" s="15">
        <f t="shared" si="10"/>
        <v>0</v>
      </c>
      <c r="AG61" s="15">
        <f t="shared" si="11"/>
        <v>0</v>
      </c>
      <c r="AH61" s="15">
        <f t="shared" si="12"/>
        <v>0</v>
      </c>
    </row>
    <row r="62" spans="1:34" ht="14.4">
      <c r="A62" s="7" t="s">
        <v>1648</v>
      </c>
      <c r="B62" s="531" t="s">
        <v>1648</v>
      </c>
      <c r="C62" s="7" t="str">
        <f t="shared" si="6"/>
        <v/>
      </c>
      <c r="D62" s="7"/>
      <c r="E62" s="7"/>
      <c r="F62" s="7"/>
      <c r="G62" s="7"/>
      <c r="H62" s="7"/>
      <c r="I62" s="7"/>
      <c r="J62" s="7"/>
      <c r="M62" s="7" t="s">
        <v>1650</v>
      </c>
      <c r="N62" s="7">
        <v>69</v>
      </c>
      <c r="O62" s="7">
        <v>26</v>
      </c>
      <c r="P62" s="7">
        <v>43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55</v>
      </c>
      <c r="X62" s="7">
        <v>22</v>
      </c>
      <c r="Y62" s="7">
        <v>12</v>
      </c>
      <c r="Z62" s="7">
        <v>3</v>
      </c>
      <c r="AA62" s="7">
        <v>2</v>
      </c>
      <c r="AB62" s="7">
        <v>1</v>
      </c>
      <c r="AC62" s="15">
        <f t="shared" si="7"/>
        <v>0</v>
      </c>
      <c r="AD62" s="15">
        <f t="shared" si="8"/>
        <v>0</v>
      </c>
      <c r="AE62" s="15">
        <f t="shared" si="9"/>
        <v>0</v>
      </c>
      <c r="AF62" s="15">
        <f t="shared" si="10"/>
        <v>33</v>
      </c>
      <c r="AG62" s="15">
        <f t="shared" si="11"/>
        <v>9</v>
      </c>
      <c r="AH62" s="15">
        <f t="shared" si="12"/>
        <v>1</v>
      </c>
    </row>
    <row r="63" spans="1:34" ht="14.4">
      <c r="A63" s="7" t="s">
        <v>1653</v>
      </c>
      <c r="B63" s="531" t="s">
        <v>1653</v>
      </c>
      <c r="C63" s="7" t="str">
        <f t="shared" si="6"/>
        <v/>
      </c>
      <c r="D63" s="7"/>
      <c r="E63" s="7"/>
      <c r="F63" s="7"/>
      <c r="G63" s="7"/>
      <c r="H63" s="7"/>
      <c r="I63" s="7"/>
      <c r="J63" s="7"/>
      <c r="M63" s="7" t="s">
        <v>1655</v>
      </c>
      <c r="N63" s="7">
        <v>2</v>
      </c>
      <c r="O63" s="7">
        <v>2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2</v>
      </c>
      <c r="X63" s="7">
        <v>2</v>
      </c>
      <c r="Y63" s="7">
        <v>0</v>
      </c>
      <c r="Z63" s="7">
        <v>0</v>
      </c>
      <c r="AA63" s="7">
        <v>0</v>
      </c>
      <c r="AB63" s="7">
        <v>0</v>
      </c>
      <c r="AC63" s="15">
        <f t="shared" si="7"/>
        <v>0</v>
      </c>
      <c r="AD63" s="15">
        <f t="shared" si="8"/>
        <v>0</v>
      </c>
      <c r="AE63" s="15">
        <f t="shared" si="9"/>
        <v>0</v>
      </c>
      <c r="AF63" s="15">
        <f t="shared" si="10"/>
        <v>0</v>
      </c>
      <c r="AG63" s="15">
        <f t="shared" si="11"/>
        <v>0</v>
      </c>
      <c r="AH63" s="15">
        <f t="shared" si="12"/>
        <v>0</v>
      </c>
    </row>
    <row r="64" spans="1:34" ht="14.4">
      <c r="A64" s="7" t="s">
        <v>1658</v>
      </c>
      <c r="B64" s="531" t="s">
        <v>1658</v>
      </c>
      <c r="C64" s="7" t="str">
        <f t="shared" si="6"/>
        <v/>
      </c>
      <c r="D64" s="7"/>
      <c r="E64" s="7"/>
      <c r="F64" s="7"/>
      <c r="G64" s="7"/>
      <c r="H64" s="7"/>
      <c r="I64" s="7"/>
      <c r="J64" s="7"/>
      <c r="M64" s="7" t="s">
        <v>1660</v>
      </c>
      <c r="N64" s="7">
        <v>10</v>
      </c>
      <c r="O64" s="7">
        <v>7</v>
      </c>
      <c r="P64" s="7">
        <v>3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9</v>
      </c>
      <c r="X64" s="7">
        <v>6</v>
      </c>
      <c r="Y64" s="7">
        <v>1</v>
      </c>
      <c r="Z64" s="7">
        <v>1</v>
      </c>
      <c r="AA64" s="7">
        <v>0</v>
      </c>
      <c r="AB64" s="7">
        <v>0</v>
      </c>
      <c r="AC64" s="15">
        <f t="shared" si="7"/>
        <v>0</v>
      </c>
      <c r="AD64" s="15">
        <f t="shared" si="8"/>
        <v>0</v>
      </c>
      <c r="AE64" s="15">
        <f t="shared" si="9"/>
        <v>0</v>
      </c>
      <c r="AF64" s="15">
        <f t="shared" si="10"/>
        <v>3</v>
      </c>
      <c r="AG64" s="15">
        <f t="shared" si="11"/>
        <v>0</v>
      </c>
      <c r="AH64" s="15">
        <f t="shared" si="12"/>
        <v>0</v>
      </c>
    </row>
    <row r="65" spans="1:34" ht="14.4">
      <c r="A65" s="7" t="s">
        <v>1664</v>
      </c>
      <c r="B65" s="531" t="s">
        <v>1664</v>
      </c>
      <c r="C65" s="7" t="str">
        <f t="shared" si="6"/>
        <v/>
      </c>
      <c r="D65" s="7"/>
      <c r="E65" s="7"/>
      <c r="F65" s="7"/>
      <c r="G65" s="7"/>
      <c r="H65" s="7"/>
      <c r="I65" s="7"/>
      <c r="J65" s="7"/>
      <c r="M65" s="7" t="s">
        <v>1666</v>
      </c>
      <c r="N65" s="7">
        <v>39</v>
      </c>
      <c r="O65" s="7">
        <v>12</v>
      </c>
      <c r="P65" s="7">
        <v>27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34</v>
      </c>
      <c r="X65" s="7">
        <v>10</v>
      </c>
      <c r="Y65" s="7">
        <v>5</v>
      </c>
      <c r="Z65" s="7">
        <v>2</v>
      </c>
      <c r="AA65" s="7">
        <v>0</v>
      </c>
      <c r="AB65" s="7">
        <v>0</v>
      </c>
      <c r="AC65" s="15">
        <f t="shared" si="7"/>
        <v>0</v>
      </c>
      <c r="AD65" s="15">
        <f t="shared" si="8"/>
        <v>0</v>
      </c>
      <c r="AE65" s="15">
        <f t="shared" si="9"/>
        <v>0</v>
      </c>
      <c r="AF65" s="15">
        <f t="shared" si="10"/>
        <v>24</v>
      </c>
      <c r="AG65" s="15">
        <f t="shared" si="11"/>
        <v>3</v>
      </c>
      <c r="AH65" s="15">
        <f t="shared" si="12"/>
        <v>0</v>
      </c>
    </row>
    <row r="66" spans="1:34" ht="14.4">
      <c r="A66" s="7" t="s">
        <v>1669</v>
      </c>
      <c r="B66" s="531" t="s">
        <v>1669</v>
      </c>
      <c r="C66" s="7" t="str">
        <f t="shared" si="6"/>
        <v/>
      </c>
      <c r="D66" s="7"/>
      <c r="E66" s="7"/>
      <c r="F66" s="7"/>
      <c r="G66" s="7"/>
      <c r="H66" s="7"/>
      <c r="I66" s="7"/>
      <c r="J66" s="7"/>
      <c r="M66" s="7" t="s">
        <v>1671</v>
      </c>
      <c r="N66" s="7">
        <v>7</v>
      </c>
      <c r="O66" s="7">
        <v>7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1</v>
      </c>
      <c r="X66" s="7">
        <v>1</v>
      </c>
      <c r="Y66" s="7">
        <v>5</v>
      </c>
      <c r="Z66" s="7">
        <v>5</v>
      </c>
      <c r="AA66" s="7">
        <v>1</v>
      </c>
      <c r="AB66" s="7">
        <v>1</v>
      </c>
      <c r="AC66" s="15">
        <f t="shared" si="7"/>
        <v>0</v>
      </c>
      <c r="AD66" s="15">
        <f t="shared" si="8"/>
        <v>0</v>
      </c>
      <c r="AE66" s="15">
        <f t="shared" si="9"/>
        <v>0</v>
      </c>
      <c r="AF66" s="15">
        <f t="shared" si="10"/>
        <v>0</v>
      </c>
      <c r="AG66" s="15">
        <f t="shared" si="11"/>
        <v>0</v>
      </c>
      <c r="AH66" s="15">
        <f t="shared" si="12"/>
        <v>0</v>
      </c>
    </row>
    <row r="67" spans="1:34" ht="14.4">
      <c r="A67" s="7" t="s">
        <v>1676</v>
      </c>
      <c r="B67" s="531" t="s">
        <v>1676</v>
      </c>
      <c r="C67" s="7" t="str">
        <f t="shared" si="6"/>
        <v/>
      </c>
      <c r="D67" s="7"/>
      <c r="E67" s="7"/>
      <c r="F67" s="7"/>
      <c r="G67" s="7"/>
      <c r="H67" s="7"/>
      <c r="I67" s="7"/>
      <c r="J67" s="7"/>
      <c r="M67" s="7" t="s">
        <v>1678</v>
      </c>
      <c r="N67" s="7">
        <v>3</v>
      </c>
      <c r="O67" s="7">
        <v>2</v>
      </c>
      <c r="P67" s="7">
        <v>1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3</v>
      </c>
      <c r="AB67" s="7">
        <v>2</v>
      </c>
      <c r="AC67" s="15">
        <f t="shared" ref="AC67:AC91" si="13">+Q67-R67</f>
        <v>0</v>
      </c>
      <c r="AD67" s="15">
        <f t="shared" ref="AD67:AD91" si="14">+S67-T67</f>
        <v>0</v>
      </c>
      <c r="AE67" s="15">
        <f t="shared" ref="AE67:AE91" si="15">+U67-V67</f>
        <v>0</v>
      </c>
      <c r="AF67" s="15">
        <f t="shared" ref="AF67:AF91" si="16">+W67-X67</f>
        <v>0</v>
      </c>
      <c r="AG67" s="15">
        <f t="shared" ref="AG67:AG91" si="17">+Y67-Z67</f>
        <v>0</v>
      </c>
      <c r="AH67" s="15">
        <f t="shared" ref="AH67:AH91" si="18">+AA67-AB67</f>
        <v>1</v>
      </c>
    </row>
    <row r="68" spans="1:34" ht="14.4">
      <c r="A68" s="7" t="s">
        <v>1681</v>
      </c>
      <c r="B68" s="531" t="s">
        <v>1681</v>
      </c>
      <c r="C68" s="7" t="str">
        <f t="shared" ref="C68:C91" si="19">IF(A68=B68,"","XX")</f>
        <v/>
      </c>
      <c r="D68" s="7"/>
      <c r="E68" s="7"/>
      <c r="F68" s="7"/>
      <c r="G68" s="7"/>
      <c r="H68" s="7"/>
      <c r="I68" s="7"/>
      <c r="J68" s="7"/>
      <c r="M68" s="7" t="s">
        <v>1683</v>
      </c>
      <c r="N68" s="7">
        <v>33</v>
      </c>
      <c r="O68" s="7">
        <v>14</v>
      </c>
      <c r="P68" s="7">
        <v>19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25</v>
      </c>
      <c r="X68" s="7">
        <v>12</v>
      </c>
      <c r="Y68" s="7">
        <v>8</v>
      </c>
      <c r="Z68" s="7">
        <v>2</v>
      </c>
      <c r="AA68" s="7">
        <v>0</v>
      </c>
      <c r="AB68" s="7">
        <v>0</v>
      </c>
      <c r="AC68" s="15">
        <f t="shared" si="13"/>
        <v>0</v>
      </c>
      <c r="AD68" s="15">
        <f t="shared" si="14"/>
        <v>0</v>
      </c>
      <c r="AE68" s="15">
        <f t="shared" si="15"/>
        <v>0</v>
      </c>
      <c r="AF68" s="15">
        <f t="shared" si="16"/>
        <v>13</v>
      </c>
      <c r="AG68" s="15">
        <f t="shared" si="17"/>
        <v>6</v>
      </c>
      <c r="AH68" s="15">
        <f t="shared" si="18"/>
        <v>0</v>
      </c>
    </row>
    <row r="69" spans="1:34" ht="14.4">
      <c r="A69" s="7" t="s">
        <v>1687</v>
      </c>
      <c r="B69" s="531" t="s">
        <v>1687</v>
      </c>
      <c r="C69" s="7" t="str">
        <f t="shared" si="19"/>
        <v/>
      </c>
      <c r="D69" s="7"/>
      <c r="E69" s="7"/>
      <c r="F69" s="7"/>
      <c r="G69" s="7"/>
      <c r="H69" s="7"/>
      <c r="I69" s="7"/>
      <c r="J69" s="7"/>
      <c r="M69" s="7" t="s">
        <v>1689</v>
      </c>
      <c r="N69" s="7">
        <v>3</v>
      </c>
      <c r="O69" s="7">
        <v>1</v>
      </c>
      <c r="P69" s="7">
        <v>2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3</v>
      </c>
      <c r="Z69" s="7">
        <v>1</v>
      </c>
      <c r="AA69" s="7">
        <v>0</v>
      </c>
      <c r="AB69" s="7">
        <v>0</v>
      </c>
      <c r="AC69" s="15">
        <f t="shared" si="13"/>
        <v>0</v>
      </c>
      <c r="AD69" s="15">
        <f t="shared" si="14"/>
        <v>0</v>
      </c>
      <c r="AE69" s="15">
        <f t="shared" si="15"/>
        <v>0</v>
      </c>
      <c r="AF69" s="15">
        <f t="shared" si="16"/>
        <v>0</v>
      </c>
      <c r="AG69" s="15">
        <f t="shared" si="17"/>
        <v>2</v>
      </c>
      <c r="AH69" s="15">
        <f t="shared" si="18"/>
        <v>0</v>
      </c>
    </row>
    <row r="70" spans="1:34" ht="14.4">
      <c r="A70" s="7" t="s">
        <v>1693</v>
      </c>
      <c r="B70" s="531" t="s">
        <v>1693</v>
      </c>
      <c r="C70" s="7" t="str">
        <f t="shared" si="19"/>
        <v/>
      </c>
      <c r="D70" s="7"/>
      <c r="E70" s="7"/>
      <c r="F70" s="7"/>
      <c r="G70" s="7"/>
      <c r="H70" s="7"/>
      <c r="I70" s="7"/>
      <c r="J70" s="7"/>
      <c r="M70" s="7" t="s">
        <v>1695</v>
      </c>
      <c r="N70" s="7">
        <v>38</v>
      </c>
      <c r="O70" s="7">
        <v>11</v>
      </c>
      <c r="P70" s="7">
        <v>27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22</v>
      </c>
      <c r="X70" s="7">
        <v>4</v>
      </c>
      <c r="Y70" s="7">
        <v>5</v>
      </c>
      <c r="Z70" s="7">
        <v>1</v>
      </c>
      <c r="AA70" s="7">
        <v>11</v>
      </c>
      <c r="AB70" s="7">
        <v>6</v>
      </c>
      <c r="AC70" s="15">
        <f t="shared" si="13"/>
        <v>0</v>
      </c>
      <c r="AD70" s="15">
        <f t="shared" si="14"/>
        <v>0</v>
      </c>
      <c r="AE70" s="15">
        <f t="shared" si="15"/>
        <v>0</v>
      </c>
      <c r="AF70" s="15">
        <f t="shared" si="16"/>
        <v>18</v>
      </c>
      <c r="AG70" s="15">
        <f t="shared" si="17"/>
        <v>4</v>
      </c>
      <c r="AH70" s="15">
        <f t="shared" si="18"/>
        <v>5</v>
      </c>
    </row>
    <row r="71" spans="1:34" ht="14.4">
      <c r="A71" s="7" t="s">
        <v>1699</v>
      </c>
      <c r="B71" s="531" t="s">
        <v>1699</v>
      </c>
      <c r="C71" s="7" t="str">
        <f t="shared" si="19"/>
        <v/>
      </c>
      <c r="D71" s="7"/>
      <c r="E71" s="7"/>
      <c r="F71" s="7"/>
      <c r="G71" s="7"/>
      <c r="H71" s="7"/>
      <c r="I71" s="7"/>
      <c r="J71" s="7"/>
      <c r="M71" s="7" t="s">
        <v>1701</v>
      </c>
      <c r="N71" s="7">
        <v>96</v>
      </c>
      <c r="O71" s="7">
        <v>27</v>
      </c>
      <c r="P71" s="7">
        <v>69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73</v>
      </c>
      <c r="X71" s="7">
        <v>23</v>
      </c>
      <c r="Y71" s="7">
        <v>18</v>
      </c>
      <c r="Z71" s="7">
        <v>4</v>
      </c>
      <c r="AA71" s="7">
        <v>5</v>
      </c>
      <c r="AB71" s="7">
        <v>0</v>
      </c>
      <c r="AC71" s="15">
        <f t="shared" si="13"/>
        <v>0</v>
      </c>
      <c r="AD71" s="15">
        <f t="shared" si="14"/>
        <v>0</v>
      </c>
      <c r="AE71" s="15">
        <f t="shared" si="15"/>
        <v>0</v>
      </c>
      <c r="AF71" s="15">
        <f t="shared" si="16"/>
        <v>50</v>
      </c>
      <c r="AG71" s="15">
        <f t="shared" si="17"/>
        <v>14</v>
      </c>
      <c r="AH71" s="15">
        <f t="shared" si="18"/>
        <v>5</v>
      </c>
    </row>
    <row r="72" spans="1:34" ht="14.4">
      <c r="A72" s="7" t="s">
        <v>1705</v>
      </c>
      <c r="B72" s="531" t="s">
        <v>1705</v>
      </c>
      <c r="C72" s="7" t="str">
        <f t="shared" si="19"/>
        <v/>
      </c>
      <c r="D72" s="7"/>
      <c r="E72" s="7"/>
      <c r="F72" s="7"/>
      <c r="G72" s="7"/>
      <c r="H72" s="7"/>
      <c r="I72" s="7"/>
      <c r="J72" s="7"/>
      <c r="M72" s="7" t="s">
        <v>1707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15">
        <f t="shared" si="13"/>
        <v>0</v>
      </c>
      <c r="AD72" s="15">
        <f t="shared" si="14"/>
        <v>0</v>
      </c>
      <c r="AE72" s="15">
        <f t="shared" si="15"/>
        <v>0</v>
      </c>
      <c r="AF72" s="15">
        <f t="shared" si="16"/>
        <v>0</v>
      </c>
      <c r="AG72" s="15">
        <f t="shared" si="17"/>
        <v>0</v>
      </c>
      <c r="AH72" s="15">
        <f t="shared" si="18"/>
        <v>0</v>
      </c>
    </row>
    <row r="73" spans="1:34" ht="14.4">
      <c r="A73" s="7" t="s">
        <v>1710</v>
      </c>
      <c r="B73" s="531" t="s">
        <v>1710</v>
      </c>
      <c r="C73" s="7" t="str">
        <f t="shared" si="19"/>
        <v/>
      </c>
      <c r="D73" s="7"/>
      <c r="E73" s="7"/>
      <c r="F73" s="7"/>
      <c r="G73" s="7"/>
      <c r="H73" s="7"/>
      <c r="I73" s="7"/>
      <c r="J73" s="7"/>
      <c r="M73" s="7" t="s">
        <v>1712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15">
        <f t="shared" si="13"/>
        <v>0</v>
      </c>
      <c r="AD73" s="15">
        <f t="shared" si="14"/>
        <v>0</v>
      </c>
      <c r="AE73" s="15">
        <f t="shared" si="15"/>
        <v>0</v>
      </c>
      <c r="AF73" s="15">
        <f t="shared" si="16"/>
        <v>0</v>
      </c>
      <c r="AG73" s="15">
        <f t="shared" si="17"/>
        <v>0</v>
      </c>
      <c r="AH73" s="15">
        <f t="shared" si="18"/>
        <v>0</v>
      </c>
    </row>
    <row r="74" spans="1:34" ht="14.4">
      <c r="A74" s="7" t="s">
        <v>1716</v>
      </c>
      <c r="B74" s="531" t="s">
        <v>1716</v>
      </c>
      <c r="C74" s="7" t="str">
        <f t="shared" si="19"/>
        <v/>
      </c>
      <c r="D74" s="7"/>
      <c r="E74" s="7"/>
      <c r="F74" s="7"/>
      <c r="G74" s="7"/>
      <c r="H74" s="7"/>
      <c r="I74" s="7"/>
      <c r="J74" s="7"/>
      <c r="M74" s="7" t="s">
        <v>1718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15">
        <f t="shared" si="13"/>
        <v>0</v>
      </c>
      <c r="AD74" s="15">
        <f t="shared" si="14"/>
        <v>0</v>
      </c>
      <c r="AE74" s="15">
        <f t="shared" si="15"/>
        <v>0</v>
      </c>
      <c r="AF74" s="15">
        <f t="shared" si="16"/>
        <v>0</v>
      </c>
      <c r="AG74" s="15">
        <f t="shared" si="17"/>
        <v>0</v>
      </c>
      <c r="AH74" s="15">
        <f t="shared" si="18"/>
        <v>0</v>
      </c>
    </row>
    <row r="75" spans="1:34" ht="14.4">
      <c r="A75" s="7" t="s">
        <v>1723</v>
      </c>
      <c r="B75" s="531" t="s">
        <v>1723</v>
      </c>
      <c r="C75" s="7" t="str">
        <f t="shared" si="19"/>
        <v/>
      </c>
      <c r="D75" s="7"/>
      <c r="E75" s="7"/>
      <c r="F75" s="7"/>
      <c r="G75" s="7"/>
      <c r="H75" s="7"/>
      <c r="I75" s="7"/>
      <c r="J75" s="7"/>
      <c r="M75" s="7" t="s">
        <v>1725</v>
      </c>
      <c r="N75" s="7">
        <v>6</v>
      </c>
      <c r="O75" s="7">
        <v>4</v>
      </c>
      <c r="P75" s="7">
        <v>2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1</v>
      </c>
      <c r="X75" s="7">
        <v>1</v>
      </c>
      <c r="Y75" s="7">
        <v>3</v>
      </c>
      <c r="Z75" s="7">
        <v>2</v>
      </c>
      <c r="AA75" s="7">
        <v>2</v>
      </c>
      <c r="AB75" s="7">
        <v>1</v>
      </c>
      <c r="AC75" s="15">
        <f t="shared" si="13"/>
        <v>0</v>
      </c>
      <c r="AD75" s="15">
        <f t="shared" si="14"/>
        <v>0</v>
      </c>
      <c r="AE75" s="15">
        <f t="shared" si="15"/>
        <v>0</v>
      </c>
      <c r="AF75" s="15">
        <f t="shared" si="16"/>
        <v>0</v>
      </c>
      <c r="AG75" s="15">
        <f t="shared" si="17"/>
        <v>1</v>
      </c>
      <c r="AH75" s="15">
        <f t="shared" si="18"/>
        <v>1</v>
      </c>
    </row>
    <row r="76" spans="1:34" ht="14.4">
      <c r="A76" s="7" t="s">
        <v>1729</v>
      </c>
      <c r="B76" s="531" t="s">
        <v>1729</v>
      </c>
      <c r="C76" s="7" t="str">
        <f t="shared" si="19"/>
        <v/>
      </c>
      <c r="D76" s="7"/>
      <c r="E76" s="7"/>
      <c r="F76" s="7"/>
      <c r="G76" s="7"/>
      <c r="H76" s="7"/>
      <c r="I76" s="7"/>
      <c r="J76" s="7"/>
      <c r="M76" s="7" t="s">
        <v>1731</v>
      </c>
      <c r="N76" s="7">
        <v>8</v>
      </c>
      <c r="O76" s="7">
        <v>4</v>
      </c>
      <c r="P76" s="7">
        <v>4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6</v>
      </c>
      <c r="X76" s="7">
        <v>2</v>
      </c>
      <c r="Y76" s="7">
        <v>2</v>
      </c>
      <c r="Z76" s="7">
        <v>2</v>
      </c>
      <c r="AA76" s="7">
        <v>0</v>
      </c>
      <c r="AB76" s="7">
        <v>0</v>
      </c>
      <c r="AC76" s="15">
        <f t="shared" si="13"/>
        <v>0</v>
      </c>
      <c r="AD76" s="15">
        <f t="shared" si="14"/>
        <v>0</v>
      </c>
      <c r="AE76" s="15">
        <f t="shared" si="15"/>
        <v>0</v>
      </c>
      <c r="AF76" s="15">
        <f t="shared" si="16"/>
        <v>4</v>
      </c>
      <c r="AG76" s="15">
        <f t="shared" si="17"/>
        <v>0</v>
      </c>
      <c r="AH76" s="15">
        <f t="shared" si="18"/>
        <v>0</v>
      </c>
    </row>
    <row r="77" spans="1:34" ht="14.4">
      <c r="A77" s="7" t="s">
        <v>1736</v>
      </c>
      <c r="B77" s="531" t="s">
        <v>1736</v>
      </c>
      <c r="C77" s="7" t="str">
        <f t="shared" si="19"/>
        <v/>
      </c>
      <c r="D77" s="7"/>
      <c r="E77" s="7"/>
      <c r="F77" s="7"/>
      <c r="G77" s="7"/>
      <c r="H77" s="7"/>
      <c r="I77" s="7"/>
      <c r="J77" s="7"/>
      <c r="M77" s="7" t="s">
        <v>1738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15">
        <f t="shared" si="13"/>
        <v>0</v>
      </c>
      <c r="AD77" s="15">
        <f t="shared" si="14"/>
        <v>0</v>
      </c>
      <c r="AE77" s="15">
        <f t="shared" si="15"/>
        <v>0</v>
      </c>
      <c r="AF77" s="15">
        <f t="shared" si="16"/>
        <v>0</v>
      </c>
      <c r="AG77" s="15">
        <f t="shared" si="17"/>
        <v>0</v>
      </c>
      <c r="AH77" s="15">
        <f t="shared" si="18"/>
        <v>0</v>
      </c>
    </row>
    <row r="78" spans="1:34" ht="14.4">
      <c r="A78" s="7" t="s">
        <v>1742</v>
      </c>
      <c r="B78" s="531" t="s">
        <v>1742</v>
      </c>
      <c r="C78" s="7" t="str">
        <f t="shared" si="19"/>
        <v/>
      </c>
      <c r="D78" s="7"/>
      <c r="E78" s="7"/>
      <c r="F78" s="7"/>
      <c r="G78" s="7"/>
      <c r="H78" s="7"/>
      <c r="I78" s="7"/>
      <c r="J78" s="7"/>
      <c r="M78" s="7" t="s">
        <v>1744</v>
      </c>
      <c r="N78" s="7">
        <v>5</v>
      </c>
      <c r="O78" s="7">
        <v>3</v>
      </c>
      <c r="P78" s="7">
        <v>2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3</v>
      </c>
      <c r="X78" s="7">
        <v>1</v>
      </c>
      <c r="Y78" s="7">
        <v>2</v>
      </c>
      <c r="Z78" s="7">
        <v>2</v>
      </c>
      <c r="AA78" s="7">
        <v>0</v>
      </c>
      <c r="AB78" s="7">
        <v>0</v>
      </c>
      <c r="AC78" s="15">
        <f t="shared" si="13"/>
        <v>0</v>
      </c>
      <c r="AD78" s="15">
        <f t="shared" si="14"/>
        <v>0</v>
      </c>
      <c r="AE78" s="15">
        <f t="shared" si="15"/>
        <v>0</v>
      </c>
      <c r="AF78" s="15">
        <f t="shared" si="16"/>
        <v>2</v>
      </c>
      <c r="AG78" s="15">
        <f t="shared" si="17"/>
        <v>0</v>
      </c>
      <c r="AH78" s="15">
        <f t="shared" si="18"/>
        <v>0</v>
      </c>
    </row>
    <row r="79" spans="1:34" ht="14.4">
      <c r="A79" s="7" t="s">
        <v>1748</v>
      </c>
      <c r="B79" s="531" t="s">
        <v>1748</v>
      </c>
      <c r="C79" s="7" t="str">
        <f t="shared" si="19"/>
        <v/>
      </c>
      <c r="D79" s="7"/>
      <c r="E79" s="7"/>
      <c r="F79" s="7"/>
      <c r="G79" s="7"/>
      <c r="H79" s="7"/>
      <c r="I79" s="7"/>
      <c r="J79" s="7"/>
      <c r="M79" s="7" t="s">
        <v>1750</v>
      </c>
      <c r="N79" s="7">
        <v>4</v>
      </c>
      <c r="O79" s="7">
        <v>2</v>
      </c>
      <c r="P79" s="7">
        <v>2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4</v>
      </c>
      <c r="X79" s="7">
        <v>2</v>
      </c>
      <c r="Y79" s="7">
        <v>0</v>
      </c>
      <c r="Z79" s="7">
        <v>0</v>
      </c>
      <c r="AA79" s="7">
        <v>0</v>
      </c>
      <c r="AB79" s="7">
        <v>0</v>
      </c>
      <c r="AC79" s="15">
        <f t="shared" si="13"/>
        <v>0</v>
      </c>
      <c r="AD79" s="15">
        <f t="shared" si="14"/>
        <v>0</v>
      </c>
      <c r="AE79" s="15">
        <f t="shared" si="15"/>
        <v>0</v>
      </c>
      <c r="AF79" s="15">
        <f t="shared" si="16"/>
        <v>2</v>
      </c>
      <c r="AG79" s="15">
        <f t="shared" si="17"/>
        <v>0</v>
      </c>
      <c r="AH79" s="15">
        <f t="shared" si="18"/>
        <v>0</v>
      </c>
    </row>
    <row r="80" spans="1:34" ht="14.4">
      <c r="A80" s="7" t="s">
        <v>1754</v>
      </c>
      <c r="B80" s="531" t="s">
        <v>1754</v>
      </c>
      <c r="C80" s="7" t="str">
        <f t="shared" si="19"/>
        <v/>
      </c>
      <c r="D80" s="7"/>
      <c r="E80" s="7"/>
      <c r="F80" s="7"/>
      <c r="G80" s="7"/>
      <c r="H80" s="7"/>
      <c r="I80" s="7"/>
      <c r="J80" s="7"/>
      <c r="M80" s="7" t="s">
        <v>1756</v>
      </c>
      <c r="N80" s="7">
        <v>8</v>
      </c>
      <c r="O80" s="7">
        <v>4</v>
      </c>
      <c r="P80" s="7">
        <v>4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8</v>
      </c>
      <c r="Z80" s="7">
        <v>4</v>
      </c>
      <c r="AA80" s="7">
        <v>0</v>
      </c>
      <c r="AB80" s="7">
        <v>0</v>
      </c>
      <c r="AC80" s="15">
        <f t="shared" si="13"/>
        <v>0</v>
      </c>
      <c r="AD80" s="15">
        <f t="shared" si="14"/>
        <v>0</v>
      </c>
      <c r="AE80" s="15">
        <f t="shared" si="15"/>
        <v>0</v>
      </c>
      <c r="AF80" s="15">
        <f t="shared" si="16"/>
        <v>0</v>
      </c>
      <c r="AG80" s="15">
        <f t="shared" si="17"/>
        <v>4</v>
      </c>
      <c r="AH80" s="15">
        <f t="shared" si="18"/>
        <v>0</v>
      </c>
    </row>
    <row r="81" spans="1:34" ht="14.4">
      <c r="A81" s="7" t="s">
        <v>1760</v>
      </c>
      <c r="B81" s="531" t="s">
        <v>1760</v>
      </c>
      <c r="C81" s="7" t="str">
        <f t="shared" si="19"/>
        <v/>
      </c>
      <c r="D81" s="7"/>
      <c r="E81" s="7"/>
      <c r="F81" s="7"/>
      <c r="G81" s="7"/>
      <c r="H81" s="7"/>
      <c r="I81" s="7"/>
      <c r="J81" s="7"/>
      <c r="M81" s="7" t="s">
        <v>1762</v>
      </c>
      <c r="N81" s="7">
        <v>15</v>
      </c>
      <c r="O81" s="7">
        <v>10</v>
      </c>
      <c r="P81" s="7">
        <v>5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3</v>
      </c>
      <c r="X81" s="7">
        <v>2</v>
      </c>
      <c r="Y81" s="7">
        <v>12</v>
      </c>
      <c r="Z81" s="7">
        <v>8</v>
      </c>
      <c r="AA81" s="7">
        <v>0</v>
      </c>
      <c r="AB81" s="7">
        <v>0</v>
      </c>
      <c r="AC81" s="15">
        <f t="shared" si="13"/>
        <v>0</v>
      </c>
      <c r="AD81" s="15">
        <f t="shared" si="14"/>
        <v>0</v>
      </c>
      <c r="AE81" s="15">
        <f t="shared" si="15"/>
        <v>0</v>
      </c>
      <c r="AF81" s="15">
        <f t="shared" si="16"/>
        <v>1</v>
      </c>
      <c r="AG81" s="15">
        <f t="shared" si="17"/>
        <v>4</v>
      </c>
      <c r="AH81" s="15">
        <f t="shared" si="18"/>
        <v>0</v>
      </c>
    </row>
    <row r="82" spans="1:34" ht="14.4">
      <c r="A82" s="7" t="s">
        <v>1766</v>
      </c>
      <c r="B82" s="531" t="s">
        <v>1766</v>
      </c>
      <c r="C82" s="7" t="str">
        <f t="shared" si="19"/>
        <v/>
      </c>
      <c r="D82" s="7"/>
      <c r="E82" s="7"/>
      <c r="F82" s="7"/>
      <c r="G82" s="7"/>
      <c r="H82" s="7"/>
      <c r="I82" s="7"/>
      <c r="J82" s="7"/>
      <c r="M82" s="7" t="s">
        <v>1768</v>
      </c>
      <c r="N82" s="7">
        <v>10</v>
      </c>
      <c r="O82" s="7">
        <v>6</v>
      </c>
      <c r="P82" s="7">
        <v>4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7</v>
      </c>
      <c r="X82" s="7">
        <v>4</v>
      </c>
      <c r="Y82" s="7">
        <v>2</v>
      </c>
      <c r="Z82" s="7">
        <v>1</v>
      </c>
      <c r="AA82" s="7">
        <v>1</v>
      </c>
      <c r="AB82" s="7">
        <v>1</v>
      </c>
      <c r="AC82" s="15">
        <f t="shared" si="13"/>
        <v>0</v>
      </c>
      <c r="AD82" s="15">
        <f t="shared" si="14"/>
        <v>0</v>
      </c>
      <c r="AE82" s="15">
        <f t="shared" si="15"/>
        <v>0</v>
      </c>
      <c r="AF82" s="15">
        <f t="shared" si="16"/>
        <v>3</v>
      </c>
      <c r="AG82" s="15">
        <f t="shared" si="17"/>
        <v>1</v>
      </c>
      <c r="AH82" s="15">
        <f t="shared" si="18"/>
        <v>0</v>
      </c>
    </row>
    <row r="83" spans="1:34" ht="14.4">
      <c r="A83" s="7" t="s">
        <v>1772</v>
      </c>
      <c r="B83" s="531" t="s">
        <v>1772</v>
      </c>
      <c r="C83" s="7" t="str">
        <f t="shared" si="19"/>
        <v/>
      </c>
      <c r="D83" s="7"/>
      <c r="E83" s="7"/>
      <c r="F83" s="7"/>
      <c r="G83" s="7"/>
      <c r="H83" s="7"/>
      <c r="I83" s="7"/>
      <c r="J83" s="7"/>
      <c r="M83" s="7" t="s">
        <v>1774</v>
      </c>
      <c r="N83" s="7">
        <v>7</v>
      </c>
      <c r="O83" s="7">
        <v>3</v>
      </c>
      <c r="P83" s="7">
        <v>4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5</v>
      </c>
      <c r="X83" s="7">
        <v>2</v>
      </c>
      <c r="Y83" s="7">
        <v>2</v>
      </c>
      <c r="Z83" s="7">
        <v>1</v>
      </c>
      <c r="AA83" s="7">
        <v>0</v>
      </c>
      <c r="AB83" s="7">
        <v>0</v>
      </c>
      <c r="AC83" s="15">
        <f t="shared" si="13"/>
        <v>0</v>
      </c>
      <c r="AD83" s="15">
        <f t="shared" si="14"/>
        <v>0</v>
      </c>
      <c r="AE83" s="15">
        <f t="shared" si="15"/>
        <v>0</v>
      </c>
      <c r="AF83" s="15">
        <f t="shared" si="16"/>
        <v>3</v>
      </c>
      <c r="AG83" s="15">
        <f t="shared" si="17"/>
        <v>1</v>
      </c>
      <c r="AH83" s="15">
        <f t="shared" si="18"/>
        <v>0</v>
      </c>
    </row>
    <row r="84" spans="1:34" ht="14.4">
      <c r="A84" s="7" t="s">
        <v>1778</v>
      </c>
      <c r="B84" s="531" t="s">
        <v>1778</v>
      </c>
      <c r="C84" s="7" t="str">
        <f t="shared" si="19"/>
        <v/>
      </c>
      <c r="D84" s="7"/>
      <c r="E84" s="7"/>
      <c r="F84" s="7"/>
      <c r="G84" s="7"/>
      <c r="H84" s="7"/>
      <c r="I84" s="7"/>
      <c r="J84" s="7"/>
      <c r="M84" s="7" t="s">
        <v>1780</v>
      </c>
      <c r="N84" s="7">
        <v>19</v>
      </c>
      <c r="O84" s="7">
        <v>1</v>
      </c>
      <c r="P84" s="7">
        <v>18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14</v>
      </c>
      <c r="X84" s="7">
        <v>1</v>
      </c>
      <c r="Y84" s="7">
        <v>5</v>
      </c>
      <c r="Z84" s="7">
        <v>0</v>
      </c>
      <c r="AA84" s="7">
        <v>0</v>
      </c>
      <c r="AB84" s="7">
        <v>0</v>
      </c>
      <c r="AC84" s="15">
        <f t="shared" si="13"/>
        <v>0</v>
      </c>
      <c r="AD84" s="15">
        <f t="shared" si="14"/>
        <v>0</v>
      </c>
      <c r="AE84" s="15">
        <f t="shared" si="15"/>
        <v>0</v>
      </c>
      <c r="AF84" s="15">
        <f t="shared" si="16"/>
        <v>13</v>
      </c>
      <c r="AG84" s="15">
        <f t="shared" si="17"/>
        <v>5</v>
      </c>
      <c r="AH84" s="15">
        <f t="shared" si="18"/>
        <v>0</v>
      </c>
    </row>
    <row r="85" spans="1:34" ht="14.4">
      <c r="A85" s="7" t="s">
        <v>1784</v>
      </c>
      <c r="B85" s="531" t="s">
        <v>1784</v>
      </c>
      <c r="C85" s="7" t="str">
        <f t="shared" si="19"/>
        <v/>
      </c>
      <c r="D85" s="7"/>
      <c r="E85" s="7"/>
      <c r="F85" s="7"/>
      <c r="G85" s="7"/>
      <c r="H85" s="7"/>
      <c r="I85" s="7"/>
      <c r="J85" s="7"/>
      <c r="M85" s="7" t="s">
        <v>1786</v>
      </c>
      <c r="N85" s="7">
        <v>3</v>
      </c>
      <c r="O85" s="7">
        <v>1</v>
      </c>
      <c r="P85" s="7">
        <v>2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3</v>
      </c>
      <c r="Z85" s="7">
        <v>1</v>
      </c>
      <c r="AA85" s="7">
        <v>0</v>
      </c>
      <c r="AB85" s="7">
        <v>0</v>
      </c>
      <c r="AC85" s="15">
        <f t="shared" si="13"/>
        <v>0</v>
      </c>
      <c r="AD85" s="15">
        <f t="shared" si="14"/>
        <v>0</v>
      </c>
      <c r="AE85" s="15">
        <f t="shared" si="15"/>
        <v>0</v>
      </c>
      <c r="AF85" s="15">
        <f t="shared" si="16"/>
        <v>0</v>
      </c>
      <c r="AG85" s="15">
        <f t="shared" si="17"/>
        <v>2</v>
      </c>
      <c r="AH85" s="15">
        <f t="shared" si="18"/>
        <v>0</v>
      </c>
    </row>
    <row r="86" spans="1:34" ht="14.4">
      <c r="A86" s="7" t="s">
        <v>1788</v>
      </c>
      <c r="B86" s="531" t="s">
        <v>1788</v>
      </c>
      <c r="C86" s="7" t="str">
        <f t="shared" si="19"/>
        <v/>
      </c>
      <c r="D86" s="7"/>
      <c r="E86" s="7"/>
      <c r="F86" s="7"/>
      <c r="G86" s="7"/>
      <c r="H86" s="7"/>
      <c r="I86" s="7"/>
      <c r="J86" s="7"/>
      <c r="M86" s="7" t="s">
        <v>1790</v>
      </c>
      <c r="N86" s="7">
        <v>5</v>
      </c>
      <c r="O86" s="7">
        <v>0</v>
      </c>
      <c r="P86" s="7">
        <v>5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5</v>
      </c>
      <c r="AB86" s="7">
        <v>0</v>
      </c>
      <c r="AC86" s="15">
        <f t="shared" si="13"/>
        <v>0</v>
      </c>
      <c r="AD86" s="15">
        <f t="shared" si="14"/>
        <v>0</v>
      </c>
      <c r="AE86" s="15">
        <f t="shared" si="15"/>
        <v>0</v>
      </c>
      <c r="AF86" s="15">
        <f t="shared" si="16"/>
        <v>0</v>
      </c>
      <c r="AG86" s="15">
        <f t="shared" si="17"/>
        <v>0</v>
      </c>
      <c r="AH86" s="15">
        <f t="shared" si="18"/>
        <v>5</v>
      </c>
    </row>
    <row r="87" spans="1:34" ht="14.4">
      <c r="A87" s="7" t="s">
        <v>1794</v>
      </c>
      <c r="B87" s="531" t="s">
        <v>1794</v>
      </c>
      <c r="C87" s="7" t="str">
        <f t="shared" si="19"/>
        <v/>
      </c>
      <c r="D87" s="7"/>
      <c r="E87" s="7"/>
      <c r="F87" s="7"/>
      <c r="G87" s="7"/>
      <c r="H87" s="7"/>
      <c r="I87" s="7"/>
      <c r="J87" s="7"/>
      <c r="M87" s="7" t="s">
        <v>1796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7">
        <v>0</v>
      </c>
      <c r="AC87" s="15">
        <f t="shared" si="13"/>
        <v>0</v>
      </c>
      <c r="AD87" s="15">
        <f t="shared" si="14"/>
        <v>0</v>
      </c>
      <c r="AE87" s="15">
        <f t="shared" si="15"/>
        <v>0</v>
      </c>
      <c r="AF87" s="15">
        <f t="shared" si="16"/>
        <v>0</v>
      </c>
      <c r="AG87" s="15">
        <f t="shared" si="17"/>
        <v>0</v>
      </c>
      <c r="AH87" s="15">
        <f t="shared" si="18"/>
        <v>0</v>
      </c>
    </row>
    <row r="88" spans="1:34" ht="14.4">
      <c r="A88" s="7" t="s">
        <v>1800</v>
      </c>
      <c r="B88" s="531" t="s">
        <v>1800</v>
      </c>
      <c r="C88" s="7" t="str">
        <f t="shared" si="19"/>
        <v/>
      </c>
      <c r="D88" s="7"/>
      <c r="E88" s="7"/>
      <c r="F88" s="7"/>
      <c r="G88" s="7"/>
      <c r="H88" s="7"/>
      <c r="I88" s="7"/>
      <c r="J88" s="7"/>
      <c r="M88" s="7" t="s">
        <v>1834</v>
      </c>
      <c r="N88" s="7">
        <v>10</v>
      </c>
      <c r="O88" s="7">
        <v>5</v>
      </c>
      <c r="P88" s="7">
        <v>5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1</v>
      </c>
      <c r="X88" s="7">
        <v>0</v>
      </c>
      <c r="Y88" s="7">
        <v>9</v>
      </c>
      <c r="Z88" s="7">
        <v>5</v>
      </c>
      <c r="AA88" s="7">
        <v>0</v>
      </c>
      <c r="AB88" s="7">
        <v>0</v>
      </c>
      <c r="AC88" s="15">
        <f t="shared" si="13"/>
        <v>0</v>
      </c>
      <c r="AD88" s="15">
        <f t="shared" si="14"/>
        <v>0</v>
      </c>
      <c r="AE88" s="15">
        <f t="shared" si="15"/>
        <v>0</v>
      </c>
      <c r="AF88" s="15">
        <f t="shared" si="16"/>
        <v>1</v>
      </c>
      <c r="AG88" s="15">
        <f t="shared" si="17"/>
        <v>4</v>
      </c>
      <c r="AH88" s="15">
        <f t="shared" si="18"/>
        <v>0</v>
      </c>
    </row>
    <row r="89" spans="1:34" ht="14.4">
      <c r="A89" s="7" t="s">
        <v>1805</v>
      </c>
      <c r="B89" s="531" t="s">
        <v>1805</v>
      </c>
      <c r="C89" s="7" t="str">
        <f t="shared" si="19"/>
        <v/>
      </c>
      <c r="D89" s="7"/>
      <c r="E89" s="7"/>
      <c r="F89" s="7"/>
      <c r="G89" s="7"/>
      <c r="H89" s="7"/>
      <c r="I89" s="7"/>
      <c r="J89" s="7"/>
      <c r="M89" s="7" t="s">
        <v>1807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7">
        <v>0</v>
      </c>
      <c r="AC89" s="15">
        <f t="shared" si="13"/>
        <v>0</v>
      </c>
      <c r="AD89" s="15">
        <f t="shared" si="14"/>
        <v>0</v>
      </c>
      <c r="AE89" s="15">
        <f t="shared" si="15"/>
        <v>0</v>
      </c>
      <c r="AF89" s="15">
        <f t="shared" si="16"/>
        <v>0</v>
      </c>
      <c r="AG89" s="15">
        <f t="shared" si="17"/>
        <v>0</v>
      </c>
      <c r="AH89" s="15">
        <f t="shared" si="18"/>
        <v>0</v>
      </c>
    </row>
    <row r="90" spans="1:34" ht="14.4">
      <c r="A90" s="7" t="s">
        <v>1812</v>
      </c>
      <c r="B90" s="531" t="s">
        <v>1812</v>
      </c>
      <c r="C90" s="7" t="str">
        <f t="shared" si="19"/>
        <v/>
      </c>
      <c r="D90" s="7"/>
      <c r="E90" s="7"/>
      <c r="F90" s="7"/>
      <c r="G90" s="7"/>
      <c r="H90" s="7"/>
      <c r="I90" s="7"/>
      <c r="J90" s="7"/>
      <c r="M90" s="7" t="s">
        <v>1835</v>
      </c>
      <c r="N90" s="7">
        <v>6</v>
      </c>
      <c r="O90" s="7">
        <v>2</v>
      </c>
      <c r="P90" s="7">
        <v>4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4</v>
      </c>
      <c r="X90" s="7">
        <v>2</v>
      </c>
      <c r="Y90" s="7">
        <v>2</v>
      </c>
      <c r="Z90" s="7">
        <v>0</v>
      </c>
      <c r="AA90" s="7">
        <v>0</v>
      </c>
      <c r="AB90" s="7">
        <v>0</v>
      </c>
      <c r="AC90" s="15">
        <f t="shared" si="13"/>
        <v>0</v>
      </c>
      <c r="AD90" s="15">
        <f t="shared" si="14"/>
        <v>0</v>
      </c>
      <c r="AE90" s="15">
        <f t="shared" si="15"/>
        <v>0</v>
      </c>
      <c r="AF90" s="15">
        <f t="shared" si="16"/>
        <v>2</v>
      </c>
      <c r="AG90" s="15">
        <f t="shared" si="17"/>
        <v>2</v>
      </c>
      <c r="AH90" s="15">
        <f t="shared" si="18"/>
        <v>0</v>
      </c>
    </row>
    <row r="91" spans="1:34" ht="14.4">
      <c r="A91" s="7" t="s">
        <v>1818</v>
      </c>
      <c r="B91" s="531" t="s">
        <v>1818</v>
      </c>
      <c r="C91" s="7" t="str">
        <f t="shared" si="19"/>
        <v/>
      </c>
      <c r="D91" s="7"/>
      <c r="E91" s="7"/>
      <c r="F91" s="7"/>
      <c r="G91" s="7"/>
      <c r="H91" s="7"/>
      <c r="I91" s="7"/>
      <c r="J91" s="7"/>
      <c r="M91" s="7" t="s">
        <v>1820</v>
      </c>
      <c r="N91" s="7">
        <v>1</v>
      </c>
      <c r="O91" s="7">
        <v>1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1</v>
      </c>
      <c r="Z91" s="7">
        <v>1</v>
      </c>
      <c r="AA91" s="7">
        <v>0</v>
      </c>
      <c r="AB91" s="7">
        <v>0</v>
      </c>
      <c r="AC91" s="15">
        <f t="shared" si="13"/>
        <v>0</v>
      </c>
      <c r="AD91" s="15">
        <f t="shared" si="14"/>
        <v>0</v>
      </c>
      <c r="AE91" s="15">
        <f t="shared" si="15"/>
        <v>0</v>
      </c>
      <c r="AF91" s="15">
        <f t="shared" si="16"/>
        <v>0</v>
      </c>
      <c r="AG91" s="15">
        <f t="shared" si="17"/>
        <v>0</v>
      </c>
      <c r="AH91" s="15">
        <f t="shared" si="18"/>
        <v>0</v>
      </c>
    </row>
  </sheetData>
  <sheetProtection algorithmName="SHA-512" hashValue="02DhPa/Y5LQ6jAN7Cja7jsGXs7cqwbh6h65fiyzCgdrdJY69T7fsAxbVuOckOw6JWBKmJZHCD0+zeilwpg3vAA==" saltValue="brXh4n0Qv6hEJCI1UV14CA==" spinCount="100000" sheet="1" objects="1" scenarios="1"/>
  <autoFilter ref="A2:AB4" xr:uid="{00000000-0009-0000-0000-000009000000}"/>
  <sortState xmlns:xlrd2="http://schemas.microsoft.com/office/spreadsheetml/2017/richdata2" ref="A3:AH91">
    <sortCondition ref="A3:A91"/>
  </sortState>
  <printOptions horizontalCentered="1" verticalCentered="1"/>
  <pageMargins left="0.19685039370078741" right="0.19685039370078741" top="0.23622047244094491" bottom="0.23622047244094491" header="0.43307086614173229" footer="0.19685039370078741"/>
  <pageSetup scale="68" orientation="landscape" r:id="rId1"/>
  <headerFooter scaleWithDoc="0">
    <oddFooter>&amp;R&amp;"Goudy,Negrita Cursiva"Técnica Nocturna&amp;"Goudy,Cursiva", 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22"/>
  <dimension ref="B1:J17"/>
  <sheetViews>
    <sheetView showGridLines="0" zoomScale="90" zoomScaleNormal="90" workbookViewId="0"/>
  </sheetViews>
  <sheetFormatPr baseColWidth="10" defaultColWidth="11.44140625" defaultRowHeight="13.8"/>
  <cols>
    <col min="1" max="1" width="5.5546875" style="41" customWidth="1"/>
    <col min="2" max="2" width="6.77734375" style="367" hidden="1" customWidth="1"/>
    <col min="3" max="3" width="70.5546875" style="41" customWidth="1"/>
    <col min="4" max="4" width="9" style="41" customWidth="1"/>
    <col min="5" max="7" width="12.5546875" style="41" customWidth="1"/>
    <col min="8" max="10" width="12.44140625" style="41" customWidth="1"/>
    <col min="11" max="16384" width="11.44140625" style="41"/>
  </cols>
  <sheetData>
    <row r="1" spans="2:10" ht="14.25" customHeight="1">
      <c r="E1" s="48"/>
      <c r="F1" s="48"/>
      <c r="G1" s="48"/>
      <c r="H1" s="48"/>
    </row>
    <row r="2" spans="2:10" ht="17.399999999999999">
      <c r="C2" s="23" t="s">
        <v>695</v>
      </c>
      <c r="D2" s="221"/>
      <c r="E2" s="220"/>
      <c r="F2" s="220"/>
      <c r="G2" s="220"/>
    </row>
    <row r="3" spans="2:10" ht="18" thickBot="1">
      <c r="C3" s="23" t="s">
        <v>796</v>
      </c>
      <c r="D3" s="86"/>
      <c r="E3" s="86"/>
      <c r="F3" s="86"/>
      <c r="G3" s="86"/>
    </row>
    <row r="4" spans="2:10" ht="26.25" customHeight="1" thickTop="1" thickBot="1">
      <c r="B4" s="367">
        <v>1</v>
      </c>
      <c r="C4" s="456" t="s">
        <v>96</v>
      </c>
      <c r="D4" s="222"/>
      <c r="E4" s="54" t="s">
        <v>0</v>
      </c>
      <c r="F4" s="223" t="s">
        <v>94</v>
      </c>
      <c r="G4" s="224" t="s">
        <v>95</v>
      </c>
    </row>
    <row r="5" spans="2:10" ht="34.5" customHeight="1" thickTop="1" thickBot="1">
      <c r="B5" s="367">
        <v>2</v>
      </c>
      <c r="C5" s="225" t="s">
        <v>213</v>
      </c>
      <c r="D5" s="225"/>
      <c r="E5" s="226">
        <f t="shared" ref="E5:E10" si="0">+F5+G5</f>
        <v>0</v>
      </c>
      <c r="F5" s="147">
        <f>SUM(F6:F10)</f>
        <v>0</v>
      </c>
      <c r="G5" s="227">
        <f>SUM(G6:G10)</f>
        <v>0</v>
      </c>
    </row>
    <row r="6" spans="2:10" ht="34.5" customHeight="1">
      <c r="B6" s="367">
        <v>3</v>
      </c>
      <c r="C6" s="228" t="s">
        <v>1940</v>
      </c>
      <c r="D6" s="497" t="str">
        <f>IF(AND(E6=0,'CUADRO 8'!E5&gt;0),"**","")</f>
        <v/>
      </c>
      <c r="E6" s="64">
        <f t="shared" si="0"/>
        <v>0</v>
      </c>
      <c r="F6" s="229"/>
      <c r="G6" s="230"/>
    </row>
    <row r="7" spans="2:10" ht="34.5" customHeight="1">
      <c r="B7" s="367">
        <v>4</v>
      </c>
      <c r="C7" s="231" t="s">
        <v>1941</v>
      </c>
      <c r="D7" s="498" t="str">
        <f>IF(AND(E7=0,'CUADRO 8'!E11&gt;0),"**","")</f>
        <v/>
      </c>
      <c r="E7" s="232">
        <f t="shared" si="0"/>
        <v>0</v>
      </c>
      <c r="F7" s="233"/>
      <c r="G7" s="234"/>
    </row>
    <row r="8" spans="2:10" ht="34.5" customHeight="1">
      <c r="B8" s="367">
        <v>5</v>
      </c>
      <c r="C8" s="231" t="s">
        <v>731</v>
      </c>
      <c r="D8" s="498" t="str">
        <f>IF(AND(E8=0,'CUADRO 8'!E16&gt;0),"**","")</f>
        <v/>
      </c>
      <c r="E8" s="232">
        <f t="shared" si="0"/>
        <v>0</v>
      </c>
      <c r="F8" s="233"/>
      <c r="G8" s="234"/>
    </row>
    <row r="9" spans="2:10" ht="34.5" customHeight="1">
      <c r="B9" s="367">
        <v>6</v>
      </c>
      <c r="C9" s="231" t="s">
        <v>1942</v>
      </c>
      <c r="D9" s="498" t="str">
        <f>IF(AND(E9=0,'CUADRO 8'!E29&gt;0),"**","")</f>
        <v/>
      </c>
      <c r="E9" s="232">
        <f t="shared" si="0"/>
        <v>0</v>
      </c>
      <c r="F9" s="233"/>
      <c r="G9" s="234"/>
      <c r="H9" s="625" t="str">
        <f>IF(AND(OR(E9=0),AND(('CUADRO 5'!G6)&gt;0)),"¿Quién atiende los estudiantes que reciben Servicio de Apoyo Educativo?",(IF(AND(OR(E9&gt;0),AND(('CUADRO 5'!G6)=0)),"¡No reportó datos en el Cuadro 5!","")))</f>
        <v/>
      </c>
      <c r="I9" s="625"/>
      <c r="J9" s="625"/>
    </row>
    <row r="10" spans="2:10" ht="34.5" customHeight="1" thickBot="1">
      <c r="B10" s="367">
        <v>7</v>
      </c>
      <c r="C10" s="235" t="s">
        <v>1943</v>
      </c>
      <c r="D10" s="499" t="str">
        <f>IF(AND(E10=0,'CUADRO 8'!E40&gt;0),"**","")</f>
        <v/>
      </c>
      <c r="E10" s="236">
        <f t="shared" si="0"/>
        <v>0</v>
      </c>
      <c r="F10" s="237"/>
      <c r="G10" s="238"/>
      <c r="H10" s="239"/>
      <c r="I10" s="239"/>
      <c r="J10" s="239"/>
    </row>
    <row r="11" spans="2:10" ht="26.4" customHeight="1" thickTop="1">
      <c r="C11" s="496" t="str">
        <f>IF(OR(D6="**",D7="**",D8="**",D9="**",D10="**"),"** En el Cuadro 8 se indicaron datos, debe completar este Cuadro.","")</f>
        <v/>
      </c>
      <c r="D11" s="218"/>
      <c r="E11" s="240"/>
      <c r="F11" s="183"/>
      <c r="G11" s="183"/>
    </row>
    <row r="12" spans="2:10" ht="21" customHeight="1">
      <c r="C12" s="188" t="s">
        <v>190</v>
      </c>
      <c r="D12" s="188"/>
      <c r="F12" s="624"/>
      <c r="G12" s="624"/>
    </row>
    <row r="13" spans="2:10">
      <c r="B13" s="367">
        <v>8</v>
      </c>
      <c r="C13" s="556"/>
      <c r="D13" s="557"/>
      <c r="E13" s="557"/>
      <c r="F13" s="557"/>
      <c r="G13" s="558"/>
    </row>
    <row r="14" spans="2:10">
      <c r="C14" s="559"/>
      <c r="D14" s="560"/>
      <c r="E14" s="560"/>
      <c r="F14" s="560"/>
      <c r="G14" s="561"/>
    </row>
    <row r="15" spans="2:10" ht="18" customHeight="1">
      <c r="C15" s="559"/>
      <c r="D15" s="560"/>
      <c r="E15" s="560"/>
      <c r="F15" s="560"/>
      <c r="G15" s="561"/>
    </row>
    <row r="16" spans="2:10" ht="18" customHeight="1">
      <c r="C16" s="559"/>
      <c r="D16" s="560"/>
      <c r="E16" s="560"/>
      <c r="F16" s="560"/>
      <c r="G16" s="561"/>
    </row>
    <row r="17" spans="3:7" ht="18" customHeight="1">
      <c r="C17" s="562"/>
      <c r="D17" s="563"/>
      <c r="E17" s="563"/>
      <c r="F17" s="563"/>
      <c r="G17" s="564"/>
    </row>
  </sheetData>
  <sheetProtection algorithmName="SHA-512" hashValue="0Og3pcEEcks2SMmJzoI3lG8b9pje0RM2668ivLG35+wigOuYi1aX53VrwZ3fGw/3W46mDQ+w0CueIoAHT2SseQ==" saltValue="F7afgNNaZYzaum04vWaV/g==" spinCount="100000" sheet="1" objects="1" scenarios="1"/>
  <mergeCells count="3">
    <mergeCell ref="C13:G17"/>
    <mergeCell ref="F12:G12"/>
    <mergeCell ref="H9:J9"/>
  </mergeCells>
  <conditionalFormatting sqref="E5:E10">
    <cfRule type="cellIs" dxfId="24" priority="4" operator="equal">
      <formula>0</formula>
    </cfRule>
  </conditionalFormatting>
  <conditionalFormatting sqref="E5:G5">
    <cfRule type="cellIs" dxfId="23" priority="3" operator="equal">
      <formula>0</formula>
    </cfRule>
  </conditionalFormatting>
  <dataValidations count="1">
    <dataValidation type="whole" operator="greaterThanOrEqual" allowBlank="1" showInputMessage="1" showErrorMessage="1" sqref="E5:G10" xr:uid="{00000000-0002-0000-0A00-000000000000}">
      <formula1>0</formula1>
    </dataValidation>
  </dataValidations>
  <printOptions horizontalCentered="1" verticalCentered="1"/>
  <pageMargins left="0.19685039370078741" right="0.19685039370078741" top="0.23622047244094491" bottom="0.23622047244094491" header="0.43307086614173229" footer="0.19685039370078741"/>
  <pageSetup scale="68" orientation="landscape" r:id="rId1"/>
  <headerFooter scaleWithDoc="0">
    <oddFooter>&amp;R&amp;"Goudy,Negrita Cursiva"Técnica Nocturna&amp;"Goudy,Cursiva", 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23">
    <pageSetUpPr fitToPage="1"/>
  </sheetPr>
  <dimension ref="B1:G61"/>
  <sheetViews>
    <sheetView showGridLines="0" zoomScale="90" zoomScaleNormal="90" workbookViewId="0"/>
  </sheetViews>
  <sheetFormatPr baseColWidth="10" defaultColWidth="11.44140625" defaultRowHeight="13.8"/>
  <cols>
    <col min="1" max="1" width="9.21875" style="21" customWidth="1"/>
    <col min="2" max="2" width="6.77734375" style="367" hidden="1" customWidth="1"/>
    <col min="3" max="3" width="60.5546875" style="21" customWidth="1"/>
    <col min="4" max="4" width="9" style="29" customWidth="1"/>
    <col min="5" max="7" width="14.6640625" style="21" customWidth="1"/>
    <col min="8" max="16384" width="11.44140625" style="21"/>
  </cols>
  <sheetData>
    <row r="1" spans="2:7" ht="17.399999999999999">
      <c r="C1" s="190" t="s">
        <v>751</v>
      </c>
      <c r="D1" s="508"/>
      <c r="E1" s="191"/>
      <c r="F1" s="191"/>
      <c r="G1" s="191"/>
    </row>
    <row r="2" spans="2:7" ht="18" thickBot="1">
      <c r="C2" s="193" t="s">
        <v>852</v>
      </c>
      <c r="D2" s="509"/>
      <c r="E2" s="194"/>
      <c r="F2" s="194"/>
      <c r="G2" s="194"/>
    </row>
    <row r="3" spans="2:7" ht="30" customHeight="1" thickTop="1" thickBot="1">
      <c r="B3" s="367">
        <v>1</v>
      </c>
      <c r="C3" s="464" t="s">
        <v>96</v>
      </c>
      <c r="D3" s="510"/>
      <c r="E3" s="196" t="s">
        <v>0</v>
      </c>
      <c r="F3" s="197" t="s">
        <v>94</v>
      </c>
      <c r="G3" s="195" t="s">
        <v>95</v>
      </c>
    </row>
    <row r="4" spans="2:7" ht="19.5" customHeight="1" thickTop="1" thickBot="1">
      <c r="B4" s="367">
        <v>2</v>
      </c>
      <c r="C4" s="198" t="s">
        <v>103</v>
      </c>
      <c r="D4" s="507" t="str">
        <f>IF(AND(E4&gt;0,'CUADRO 7'!E5=0),"|**|","")</f>
        <v/>
      </c>
      <c r="E4" s="146">
        <f t="shared" ref="E4:E28" si="0">+F4+G4</f>
        <v>0</v>
      </c>
      <c r="F4" s="199">
        <f>+F5+F11+F16+F29+F40</f>
        <v>0</v>
      </c>
      <c r="G4" s="200">
        <f>+G5+G11+G16+G29+G40</f>
        <v>0</v>
      </c>
    </row>
    <row r="5" spans="2:7" ht="19.5" customHeight="1">
      <c r="B5" s="367">
        <v>3</v>
      </c>
      <c r="C5" s="203" t="s">
        <v>810</v>
      </c>
      <c r="D5" s="511" t="str">
        <f>IF(OR('CUADRO 7'!E6&gt;E5,'CUADRO 7'!F6&gt;F5,'CUADRO 7'!G6&gt;G5),"*","")</f>
        <v/>
      </c>
      <c r="E5" s="204">
        <f t="shared" si="0"/>
        <v>0</v>
      </c>
      <c r="F5" s="205">
        <f>SUM(F6:F10)</f>
        <v>0</v>
      </c>
      <c r="G5" s="206">
        <f>SUM(G6:G10)</f>
        <v>0</v>
      </c>
    </row>
    <row r="6" spans="2:7" ht="19.5" customHeight="1">
      <c r="B6" s="367">
        <v>4</v>
      </c>
      <c r="C6" s="155" t="s">
        <v>97</v>
      </c>
      <c r="D6" s="512"/>
      <c r="E6" s="157">
        <f t="shared" si="0"/>
        <v>0</v>
      </c>
      <c r="F6" s="158"/>
      <c r="G6" s="207"/>
    </row>
    <row r="7" spans="2:7" ht="19.5" customHeight="1">
      <c r="B7" s="367">
        <v>5</v>
      </c>
      <c r="C7" s="155" t="s">
        <v>732</v>
      </c>
      <c r="D7" s="512"/>
      <c r="E7" s="157">
        <f t="shared" si="0"/>
        <v>0</v>
      </c>
      <c r="F7" s="158"/>
      <c r="G7" s="207"/>
    </row>
    <row r="8" spans="2:7" ht="19.5" customHeight="1">
      <c r="B8" s="367">
        <v>6</v>
      </c>
      <c r="C8" s="155" t="s">
        <v>98</v>
      </c>
      <c r="D8" s="512"/>
      <c r="E8" s="157">
        <f t="shared" si="0"/>
        <v>0</v>
      </c>
      <c r="F8" s="158"/>
      <c r="G8" s="207"/>
    </row>
    <row r="9" spans="2:7" ht="19.5" customHeight="1">
      <c r="B9" s="367">
        <v>7</v>
      </c>
      <c r="C9" s="503" t="s">
        <v>202</v>
      </c>
      <c r="D9" s="513"/>
      <c r="E9" s="208">
        <f t="shared" si="0"/>
        <v>0</v>
      </c>
      <c r="F9" s="209"/>
      <c r="G9" s="210"/>
    </row>
    <row r="10" spans="2:7" ht="19.5" customHeight="1">
      <c r="B10" s="367">
        <v>8</v>
      </c>
      <c r="C10" s="211" t="s">
        <v>734</v>
      </c>
      <c r="D10" s="513"/>
      <c r="E10" s="212">
        <f t="shared" si="0"/>
        <v>0</v>
      </c>
      <c r="F10" s="213"/>
      <c r="G10" s="215"/>
    </row>
    <row r="11" spans="2:7" ht="19.5" customHeight="1">
      <c r="B11" s="367">
        <v>9</v>
      </c>
      <c r="C11" s="501" t="s">
        <v>811</v>
      </c>
      <c r="D11" s="514" t="str">
        <f>IF(OR('CUADRO 7'!E7&gt;E11,'CUADRO 7'!F7&gt;F11,'CUADRO 7'!G7&gt;G11),"*","")</f>
        <v/>
      </c>
      <c r="E11" s="64">
        <f t="shared" si="0"/>
        <v>0</v>
      </c>
      <c r="F11" s="214">
        <f>SUM(F12:F15)</f>
        <v>0</v>
      </c>
      <c r="G11" s="82">
        <f>SUM(G12:G15)</f>
        <v>0</v>
      </c>
    </row>
    <row r="12" spans="2:7" ht="19.5" customHeight="1">
      <c r="B12" s="367">
        <v>10</v>
      </c>
      <c r="C12" s="155" t="s">
        <v>203</v>
      </c>
      <c r="D12" s="512"/>
      <c r="E12" s="157">
        <f t="shared" si="0"/>
        <v>0</v>
      </c>
      <c r="F12" s="158"/>
      <c r="G12" s="207"/>
    </row>
    <row r="13" spans="2:7" ht="19.5" customHeight="1">
      <c r="B13" s="367">
        <v>11</v>
      </c>
      <c r="C13" s="155" t="s">
        <v>204</v>
      </c>
      <c r="D13" s="512"/>
      <c r="E13" s="157">
        <f t="shared" si="0"/>
        <v>0</v>
      </c>
      <c r="F13" s="158"/>
      <c r="G13" s="207"/>
    </row>
    <row r="14" spans="2:7" ht="19.5" customHeight="1">
      <c r="B14" s="367">
        <v>12</v>
      </c>
      <c r="C14" s="503" t="s">
        <v>205</v>
      </c>
      <c r="D14" s="513"/>
      <c r="E14" s="208">
        <f t="shared" si="0"/>
        <v>0</v>
      </c>
      <c r="F14" s="209"/>
      <c r="G14" s="210"/>
    </row>
    <row r="15" spans="2:7" ht="19.5" customHeight="1">
      <c r="B15" s="367">
        <v>13</v>
      </c>
      <c r="C15" s="211" t="s">
        <v>735</v>
      </c>
      <c r="D15" s="515"/>
      <c r="E15" s="212">
        <f t="shared" si="0"/>
        <v>0</v>
      </c>
      <c r="F15" s="213"/>
      <c r="G15" s="215"/>
    </row>
    <row r="16" spans="2:7" ht="19.5" customHeight="1">
      <c r="B16" s="367">
        <v>14</v>
      </c>
      <c r="C16" s="201" t="s">
        <v>100</v>
      </c>
      <c r="D16" s="514" t="str">
        <f>IF(OR('CUADRO 7'!E8&gt;E16,'CUADRO 7'!F8&gt;F16,'CUADRO 7'!G8&gt;G16),"*","")</f>
        <v/>
      </c>
      <c r="E16" s="174">
        <f t="shared" si="0"/>
        <v>0</v>
      </c>
      <c r="F16" s="151">
        <f>SUM(F17:F28)</f>
        <v>0</v>
      </c>
      <c r="G16" s="202">
        <f>SUM(G17:G28)</f>
        <v>0</v>
      </c>
    </row>
    <row r="17" spans="2:7" ht="19.5" customHeight="1">
      <c r="B17" s="367">
        <v>15</v>
      </c>
      <c r="C17" s="155" t="s">
        <v>191</v>
      </c>
      <c r="D17" s="512"/>
      <c r="E17" s="157">
        <f t="shared" si="0"/>
        <v>0</v>
      </c>
      <c r="F17" s="158"/>
      <c r="G17" s="207"/>
    </row>
    <row r="18" spans="2:7" ht="19.5" customHeight="1">
      <c r="B18" s="367">
        <v>16</v>
      </c>
      <c r="C18" s="155" t="s">
        <v>192</v>
      </c>
      <c r="D18" s="512"/>
      <c r="E18" s="157">
        <f t="shared" si="0"/>
        <v>0</v>
      </c>
      <c r="F18" s="158"/>
      <c r="G18" s="207"/>
    </row>
    <row r="19" spans="2:7" ht="19.5" customHeight="1">
      <c r="B19" s="367">
        <v>17</v>
      </c>
      <c r="C19" s="155" t="s">
        <v>193</v>
      </c>
      <c r="D19" s="512"/>
      <c r="E19" s="157">
        <f t="shared" si="0"/>
        <v>0</v>
      </c>
      <c r="F19" s="158"/>
      <c r="G19" s="207"/>
    </row>
    <row r="20" spans="2:7" ht="19.5" customHeight="1">
      <c r="B20" s="367">
        <v>18</v>
      </c>
      <c r="C20" s="155" t="s">
        <v>726</v>
      </c>
      <c r="D20" s="512"/>
      <c r="E20" s="157">
        <f t="shared" si="0"/>
        <v>0</v>
      </c>
      <c r="F20" s="158"/>
      <c r="G20" s="207"/>
    </row>
    <row r="21" spans="2:7" ht="19.5" customHeight="1">
      <c r="B21" s="367">
        <v>19</v>
      </c>
      <c r="C21" s="155" t="s">
        <v>727</v>
      </c>
      <c r="D21" s="512"/>
      <c r="E21" s="157">
        <f t="shared" si="0"/>
        <v>0</v>
      </c>
      <c r="F21" s="158"/>
      <c r="G21" s="207"/>
    </row>
    <row r="22" spans="2:7" ht="19.5" customHeight="1">
      <c r="B22" s="367">
        <v>20</v>
      </c>
      <c r="C22" s="155" t="s">
        <v>728</v>
      </c>
      <c r="D22" s="512"/>
      <c r="E22" s="157">
        <f t="shared" si="0"/>
        <v>0</v>
      </c>
      <c r="F22" s="158"/>
      <c r="G22" s="207"/>
    </row>
    <row r="23" spans="2:7" ht="19.5" customHeight="1">
      <c r="B23" s="367">
        <v>21</v>
      </c>
      <c r="C23" s="163" t="s">
        <v>101</v>
      </c>
      <c r="D23" s="512"/>
      <c r="E23" s="157">
        <f t="shared" si="0"/>
        <v>0</v>
      </c>
      <c r="F23" s="158"/>
      <c r="G23" s="207"/>
    </row>
    <row r="24" spans="2:7" ht="19.5" customHeight="1">
      <c r="B24" s="367">
        <v>22</v>
      </c>
      <c r="C24" s="163" t="s">
        <v>10</v>
      </c>
      <c r="D24" s="512"/>
      <c r="E24" s="157">
        <f t="shared" si="0"/>
        <v>0</v>
      </c>
      <c r="F24" s="158"/>
      <c r="G24" s="207"/>
    </row>
    <row r="25" spans="2:7" ht="19.5" customHeight="1">
      <c r="B25" s="367">
        <v>23</v>
      </c>
      <c r="C25" s="163" t="s">
        <v>729</v>
      </c>
      <c r="D25" s="512"/>
      <c r="E25" s="157">
        <f t="shared" si="0"/>
        <v>0</v>
      </c>
      <c r="F25" s="158"/>
      <c r="G25" s="207"/>
    </row>
    <row r="26" spans="2:7" ht="19.5" customHeight="1">
      <c r="B26" s="367">
        <v>24</v>
      </c>
      <c r="C26" s="163" t="s">
        <v>750</v>
      </c>
      <c r="D26" s="512"/>
      <c r="E26" s="157">
        <f t="shared" si="0"/>
        <v>0</v>
      </c>
      <c r="F26" s="158"/>
      <c r="G26" s="207"/>
    </row>
    <row r="27" spans="2:7" ht="19.5" customHeight="1">
      <c r="B27" s="367">
        <v>25</v>
      </c>
      <c r="C27" s="155" t="s">
        <v>736</v>
      </c>
      <c r="D27" s="512"/>
      <c r="E27" s="157">
        <f t="shared" si="0"/>
        <v>0</v>
      </c>
      <c r="F27" s="158"/>
      <c r="G27" s="207"/>
    </row>
    <row r="28" spans="2:7" ht="19.5" customHeight="1">
      <c r="B28" s="367">
        <v>26</v>
      </c>
      <c r="C28" s="503" t="s">
        <v>207</v>
      </c>
      <c r="D28" s="513"/>
      <c r="E28" s="208">
        <f t="shared" si="0"/>
        <v>0</v>
      </c>
      <c r="F28" s="209"/>
      <c r="G28" s="210"/>
    </row>
    <row r="29" spans="2:7" ht="19.5" customHeight="1">
      <c r="B29" s="367">
        <v>27</v>
      </c>
      <c r="C29" s="500" t="s">
        <v>201</v>
      </c>
      <c r="D29" s="514" t="str">
        <f>IF(OR('CUADRO 7'!E9&gt;E29,'CUADRO 7'!F9&gt;F29,'CUADRO 7'!G9&gt;G29),"*","")</f>
        <v/>
      </c>
      <c r="E29" s="281">
        <f t="shared" ref="E29:E34" si="1">+F29+G29</f>
        <v>0</v>
      </c>
      <c r="F29" s="282">
        <f>SUM(F30:F39)</f>
        <v>0</v>
      </c>
      <c r="G29" s="283">
        <f>SUM(G30:G39)</f>
        <v>0</v>
      </c>
    </row>
    <row r="30" spans="2:7" ht="19.5" customHeight="1">
      <c r="B30" s="367">
        <v>28</v>
      </c>
      <c r="C30" s="155" t="s">
        <v>113</v>
      </c>
      <c r="D30" s="512"/>
      <c r="E30" s="157">
        <f t="shared" si="1"/>
        <v>0</v>
      </c>
      <c r="F30" s="158"/>
      <c r="G30" s="207"/>
    </row>
    <row r="31" spans="2:7" ht="19.5" customHeight="1">
      <c r="B31" s="367">
        <v>29</v>
      </c>
      <c r="C31" s="155" t="s">
        <v>104</v>
      </c>
      <c r="D31" s="512"/>
      <c r="E31" s="157">
        <f t="shared" si="1"/>
        <v>0</v>
      </c>
      <c r="F31" s="158"/>
      <c r="G31" s="207"/>
    </row>
    <row r="32" spans="2:7" ht="19.5" customHeight="1">
      <c r="B32" s="367">
        <v>30</v>
      </c>
      <c r="C32" s="155" t="s">
        <v>105</v>
      </c>
      <c r="D32" s="512"/>
      <c r="E32" s="157">
        <f t="shared" si="1"/>
        <v>0</v>
      </c>
      <c r="F32" s="158"/>
      <c r="G32" s="207"/>
    </row>
    <row r="33" spans="2:7" ht="19.5" customHeight="1">
      <c r="B33" s="367">
        <v>31</v>
      </c>
      <c r="C33" s="163" t="s">
        <v>849</v>
      </c>
      <c r="D33" s="512"/>
      <c r="E33" s="157">
        <f t="shared" si="1"/>
        <v>0</v>
      </c>
      <c r="F33" s="158"/>
      <c r="G33" s="207"/>
    </row>
    <row r="34" spans="2:7" ht="19.5" customHeight="1">
      <c r="B34" s="367">
        <v>32</v>
      </c>
      <c r="C34" s="163" t="s">
        <v>111</v>
      </c>
      <c r="D34" s="512"/>
      <c r="E34" s="157">
        <f t="shared" si="1"/>
        <v>0</v>
      </c>
      <c r="F34" s="158"/>
      <c r="G34" s="207"/>
    </row>
    <row r="35" spans="2:7" ht="19.5" customHeight="1">
      <c r="B35" s="367">
        <v>33</v>
      </c>
      <c r="C35" s="163" t="s">
        <v>106</v>
      </c>
      <c r="D35" s="512"/>
      <c r="E35" s="157">
        <f t="shared" ref="E35:E53" si="2">+F35+G35</f>
        <v>0</v>
      </c>
      <c r="F35" s="158"/>
      <c r="G35" s="207"/>
    </row>
    <row r="36" spans="2:7" ht="19.5" customHeight="1">
      <c r="B36" s="367">
        <v>34</v>
      </c>
      <c r="C36" s="163" t="s">
        <v>109</v>
      </c>
      <c r="D36" s="512"/>
      <c r="E36" s="157">
        <f t="shared" si="2"/>
        <v>0</v>
      </c>
      <c r="F36" s="158"/>
      <c r="G36" s="207"/>
    </row>
    <row r="37" spans="2:7" ht="19.5" customHeight="1">
      <c r="B37" s="367">
        <v>35</v>
      </c>
      <c r="C37" s="163" t="s">
        <v>110</v>
      </c>
      <c r="D37" s="512"/>
      <c r="E37" s="157">
        <f t="shared" si="2"/>
        <v>0</v>
      </c>
      <c r="F37" s="158"/>
      <c r="G37" s="207"/>
    </row>
    <row r="38" spans="2:7" ht="19.5" customHeight="1">
      <c r="B38" s="367">
        <v>36</v>
      </c>
      <c r="C38" s="163" t="s">
        <v>737</v>
      </c>
      <c r="D38" s="512"/>
      <c r="E38" s="157">
        <f t="shared" si="2"/>
        <v>0</v>
      </c>
      <c r="F38" s="158"/>
      <c r="G38" s="207"/>
    </row>
    <row r="39" spans="2:7" ht="19.5" customHeight="1">
      <c r="B39" s="367">
        <v>37</v>
      </c>
      <c r="C39" s="504" t="s">
        <v>206</v>
      </c>
      <c r="D39" s="515"/>
      <c r="E39" s="212">
        <f t="shared" si="2"/>
        <v>0</v>
      </c>
      <c r="F39" s="213"/>
      <c r="G39" s="215"/>
    </row>
    <row r="40" spans="2:7" ht="19.5" customHeight="1">
      <c r="B40" s="367">
        <v>38</v>
      </c>
      <c r="C40" s="502" t="s">
        <v>102</v>
      </c>
      <c r="D40" s="514" t="str">
        <f>IF(OR('CUADRO 7'!E10&gt;E40,'CUADRO 7'!F10&gt;F40,'CUADRO 7'!G10&gt;G40),"*","")</f>
        <v/>
      </c>
      <c r="E40" s="64">
        <f t="shared" si="2"/>
        <v>0</v>
      </c>
      <c r="F40" s="214">
        <f>SUM(F41:F53)</f>
        <v>0</v>
      </c>
      <c r="G40" s="82">
        <f>SUM(G41:G53)</f>
        <v>0</v>
      </c>
    </row>
    <row r="41" spans="2:7" ht="19.5" customHeight="1">
      <c r="B41" s="367">
        <v>39</v>
      </c>
      <c r="C41" s="163" t="s">
        <v>818</v>
      </c>
      <c r="D41" s="512"/>
      <c r="E41" s="157">
        <f t="shared" si="2"/>
        <v>0</v>
      </c>
      <c r="F41" s="158"/>
      <c r="G41" s="207"/>
    </row>
    <row r="42" spans="2:7" ht="19.5" customHeight="1">
      <c r="B42" s="367">
        <v>40</v>
      </c>
      <c r="C42" s="163" t="s">
        <v>179</v>
      </c>
      <c r="D42" s="512"/>
      <c r="E42" s="157">
        <f t="shared" si="2"/>
        <v>0</v>
      </c>
      <c r="F42" s="158"/>
      <c r="G42" s="207"/>
    </row>
    <row r="43" spans="2:7" ht="19.5" customHeight="1">
      <c r="B43" s="367">
        <v>41</v>
      </c>
      <c r="C43" s="163" t="s">
        <v>180</v>
      </c>
      <c r="D43" s="512"/>
      <c r="E43" s="157">
        <f t="shared" si="2"/>
        <v>0</v>
      </c>
      <c r="F43" s="158"/>
      <c r="G43" s="207"/>
    </row>
    <row r="44" spans="2:7" ht="19.5" customHeight="1">
      <c r="B44" s="367">
        <v>42</v>
      </c>
      <c r="C44" s="163" t="s">
        <v>112</v>
      </c>
      <c r="D44" s="512"/>
      <c r="E44" s="157">
        <f t="shared" si="2"/>
        <v>0</v>
      </c>
      <c r="F44" s="158"/>
      <c r="G44" s="207"/>
    </row>
    <row r="45" spans="2:7" ht="19.5" customHeight="1">
      <c r="B45" s="367">
        <v>43</v>
      </c>
      <c r="C45" s="163" t="s">
        <v>850</v>
      </c>
      <c r="D45" s="512"/>
      <c r="E45" s="157">
        <f t="shared" si="2"/>
        <v>0</v>
      </c>
      <c r="F45" s="158"/>
      <c r="G45" s="207"/>
    </row>
    <row r="46" spans="2:7" ht="19.5" customHeight="1">
      <c r="B46" s="367">
        <v>44</v>
      </c>
      <c r="C46" s="163" t="s">
        <v>851</v>
      </c>
      <c r="D46" s="512"/>
      <c r="E46" s="157">
        <f t="shared" si="2"/>
        <v>0</v>
      </c>
      <c r="F46" s="158"/>
      <c r="G46" s="207"/>
    </row>
    <row r="47" spans="2:7" ht="19.5" customHeight="1">
      <c r="B47" s="367">
        <v>45</v>
      </c>
      <c r="C47" s="163" t="s">
        <v>817</v>
      </c>
      <c r="D47" s="512"/>
      <c r="E47" s="157">
        <f t="shared" si="2"/>
        <v>0</v>
      </c>
      <c r="F47" s="158"/>
      <c r="G47" s="207"/>
    </row>
    <row r="48" spans="2:7" ht="19.5" customHeight="1">
      <c r="B48" s="367">
        <v>46</v>
      </c>
      <c r="C48" s="155" t="s">
        <v>816</v>
      </c>
      <c r="D48" s="512"/>
      <c r="E48" s="157">
        <f t="shared" si="2"/>
        <v>0</v>
      </c>
      <c r="F48" s="158"/>
      <c r="G48" s="207"/>
    </row>
    <row r="49" spans="2:7" ht="19.5" customHeight="1">
      <c r="B49" s="367">
        <v>47</v>
      </c>
      <c r="C49" s="155" t="s">
        <v>815</v>
      </c>
      <c r="D49" s="512"/>
      <c r="E49" s="157">
        <f t="shared" si="2"/>
        <v>0</v>
      </c>
      <c r="F49" s="158"/>
      <c r="G49" s="207"/>
    </row>
    <row r="50" spans="2:7" ht="19.5" customHeight="1">
      <c r="B50" s="367">
        <v>48</v>
      </c>
      <c r="C50" s="155" t="s">
        <v>814</v>
      </c>
      <c r="D50" s="512"/>
      <c r="E50" s="157">
        <f t="shared" si="2"/>
        <v>0</v>
      </c>
      <c r="F50" s="158"/>
      <c r="G50" s="207"/>
    </row>
    <row r="51" spans="2:7" ht="19.5" customHeight="1">
      <c r="B51" s="367">
        <v>49</v>
      </c>
      <c r="C51" s="155" t="s">
        <v>813</v>
      </c>
      <c r="D51" s="512"/>
      <c r="E51" s="157">
        <f t="shared" si="2"/>
        <v>0</v>
      </c>
      <c r="F51" s="158"/>
      <c r="G51" s="207"/>
    </row>
    <row r="52" spans="2:7" ht="19.5" customHeight="1">
      <c r="B52" s="367">
        <v>50</v>
      </c>
      <c r="C52" s="216" t="s">
        <v>812</v>
      </c>
      <c r="D52" s="516"/>
      <c r="E52" s="157">
        <f t="shared" si="2"/>
        <v>0</v>
      </c>
      <c r="F52" s="158"/>
      <c r="G52" s="207"/>
    </row>
    <row r="53" spans="2:7" ht="19.5" customHeight="1" thickBot="1">
      <c r="B53" s="367">
        <v>51</v>
      </c>
      <c r="C53" s="176" t="s">
        <v>99</v>
      </c>
      <c r="D53" s="517"/>
      <c r="E53" s="178">
        <f t="shared" si="2"/>
        <v>0</v>
      </c>
      <c r="F53" s="179"/>
      <c r="G53" s="217"/>
    </row>
    <row r="54" spans="2:7" ht="21" customHeight="1" thickTop="1">
      <c r="C54" s="435" t="str">
        <f>IF(D4="|**|","|**| El Cuadro 7 no tiene información.","")</f>
        <v/>
      </c>
      <c r="D54" s="505"/>
      <c r="E54" s="506"/>
      <c r="F54" s="379"/>
      <c r="G54" s="379"/>
    </row>
    <row r="55" spans="2:7" ht="26.4" customHeight="1">
      <c r="C55" s="635" t="str">
        <f>IF(OR(D5="*",D11="*",D16="*",D29="*",D40="*"),"*  Los datos del Cuadro 7 son mayores a los reportados en este Cuadro. Recuerde, los datos de este Cuadro pueden ser mayores, en caso de que una persona desempeñe más de un cargo, sino, deben ser iguales a los datos indicados en el Cuadro 7.","")</f>
        <v/>
      </c>
      <c r="D55" s="635"/>
      <c r="E55" s="635"/>
      <c r="F55" s="635"/>
      <c r="G55" s="635"/>
    </row>
    <row r="56" spans="2:7" ht="26.4" customHeight="1">
      <c r="C56" s="635"/>
      <c r="D56" s="635"/>
      <c r="E56" s="635"/>
      <c r="F56" s="635"/>
      <c r="G56" s="635"/>
    </row>
    <row r="57" spans="2:7" ht="21" customHeight="1">
      <c r="C57" s="188" t="s">
        <v>190</v>
      </c>
      <c r="D57" s="518"/>
      <c r="E57" s="133"/>
      <c r="F57" s="219"/>
      <c r="G57" s="219"/>
    </row>
    <row r="58" spans="2:7" ht="21" customHeight="1">
      <c r="B58" s="367">
        <v>52</v>
      </c>
      <c r="C58" s="626"/>
      <c r="D58" s="627"/>
      <c r="E58" s="627"/>
      <c r="F58" s="627"/>
      <c r="G58" s="628"/>
    </row>
    <row r="59" spans="2:7" ht="21" customHeight="1">
      <c r="C59" s="629"/>
      <c r="D59" s="630"/>
      <c r="E59" s="630"/>
      <c r="F59" s="630"/>
      <c r="G59" s="631"/>
    </row>
    <row r="60" spans="2:7">
      <c r="C60" s="629"/>
      <c r="D60" s="630"/>
      <c r="E60" s="630"/>
      <c r="F60" s="630"/>
      <c r="G60" s="631"/>
    </row>
    <row r="61" spans="2:7">
      <c r="C61" s="632"/>
      <c r="D61" s="633"/>
      <c r="E61" s="633"/>
      <c r="F61" s="633"/>
      <c r="G61" s="634"/>
    </row>
  </sheetData>
  <sheetProtection algorithmName="SHA-512" hashValue="vwwiYSnEFrotv7P2erhDEmmGE2xNq04Fx0JPHh2yRjkue0hKm7zlMO5kYPwsylzAAhRiVVGCDikTvpcxd+dRcA==" saltValue="/5jibo3ayXnAJ5i9xYhUgQ==" spinCount="100000" sheet="1" objects="1" scenarios="1"/>
  <mergeCells count="2">
    <mergeCell ref="C58:G61"/>
    <mergeCell ref="C55:G56"/>
  </mergeCells>
  <conditionalFormatting sqref="E6:E53">
    <cfRule type="cellIs" dxfId="22" priority="4" operator="equal">
      <formula>0</formula>
    </cfRule>
  </conditionalFormatting>
  <conditionalFormatting sqref="E4:G5 F11:G11 F16:G16 F29:G29 F40:G40">
    <cfRule type="cellIs" dxfId="21" priority="5" operator="equal">
      <formula>0</formula>
    </cfRule>
  </conditionalFormatting>
  <dataValidations count="1">
    <dataValidation type="whole" operator="greaterThanOrEqual" allowBlank="1" showInputMessage="1" showErrorMessage="1" sqref="E4:G53" xr:uid="{00000000-0002-0000-0B00-000000000000}">
      <formula1>0</formula1>
    </dataValidation>
  </dataValidations>
  <printOptions horizontalCentered="1" verticalCentered="1"/>
  <pageMargins left="0.19685039370078741" right="0.19685039370078741" top="0.23622047244094491" bottom="0.23622047244094491" header="0.43307086614173229" footer="0.19685039370078741"/>
  <pageSetup scale="62" orientation="portrait" r:id="rId1"/>
  <headerFooter scaleWithDoc="0">
    <oddFooter>&amp;R&amp;"Goudy,Negrita Cursiva"Técnica Nocturna&amp;"Goudy,Cursiva", 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24"/>
  <dimension ref="B1:N35"/>
  <sheetViews>
    <sheetView showGridLines="0" zoomScale="90" zoomScaleNormal="90" workbookViewId="0"/>
  </sheetViews>
  <sheetFormatPr baseColWidth="10" defaultColWidth="11.44140625" defaultRowHeight="13.8"/>
  <cols>
    <col min="1" max="1" width="5.88671875" style="21" customWidth="1"/>
    <col min="2" max="2" width="6.77734375" style="367" hidden="1" customWidth="1"/>
    <col min="3" max="3" width="45.33203125" style="21" customWidth="1"/>
    <col min="4" max="4" width="8.109375" style="186" customWidth="1"/>
    <col min="5" max="13" width="9.109375" style="21" customWidth="1"/>
    <col min="14" max="16384" width="11.44140625" style="21"/>
  </cols>
  <sheetData>
    <row r="1" spans="2:14" ht="17.399999999999999">
      <c r="C1" s="19" t="s">
        <v>752</v>
      </c>
      <c r="D1" s="140"/>
      <c r="E1" s="141"/>
      <c r="I1" s="48"/>
      <c r="J1" s="48"/>
      <c r="K1" s="48"/>
      <c r="L1" s="48"/>
      <c r="M1" s="48"/>
      <c r="N1" s="48"/>
    </row>
    <row r="2" spans="2:14" ht="18" thickBot="1">
      <c r="C2" s="85" t="s">
        <v>853</v>
      </c>
      <c r="D2" s="142"/>
      <c r="E2" s="143"/>
      <c r="F2" s="143"/>
      <c r="G2" s="143"/>
      <c r="H2" s="143"/>
      <c r="I2" s="143"/>
      <c r="J2" s="143"/>
      <c r="K2" s="143"/>
      <c r="L2" s="143"/>
      <c r="M2" s="143"/>
    </row>
    <row r="3" spans="2:14" s="41" customFormat="1" ht="36.6" customHeight="1" thickTop="1" thickBot="1">
      <c r="B3" s="367">
        <v>1</v>
      </c>
      <c r="C3" s="463" t="s">
        <v>96</v>
      </c>
      <c r="D3" s="461"/>
      <c r="E3" s="242" t="s">
        <v>0</v>
      </c>
      <c r="F3" s="223" t="s">
        <v>1934</v>
      </c>
      <c r="G3" s="223" t="s">
        <v>1935</v>
      </c>
      <c r="H3" s="223" t="s">
        <v>1936</v>
      </c>
      <c r="I3" s="223" t="s">
        <v>1937</v>
      </c>
      <c r="J3" s="223" t="s">
        <v>1938</v>
      </c>
      <c r="K3" s="223" t="s">
        <v>1939</v>
      </c>
      <c r="L3" s="223" t="s">
        <v>208</v>
      </c>
      <c r="M3" s="224" t="s">
        <v>99</v>
      </c>
    </row>
    <row r="4" spans="2:14" ht="24.75" customHeight="1" thickTop="1" thickBot="1">
      <c r="B4" s="367">
        <v>2</v>
      </c>
      <c r="C4" s="144" t="s">
        <v>798</v>
      </c>
      <c r="D4" s="145"/>
      <c r="E4" s="146">
        <f t="shared" ref="E4:M4" si="0">+E5+E18</f>
        <v>0</v>
      </c>
      <c r="F4" s="199">
        <f t="shared" si="0"/>
        <v>0</v>
      </c>
      <c r="G4" s="459">
        <f t="shared" si="0"/>
        <v>0</v>
      </c>
      <c r="H4" s="459">
        <f t="shared" si="0"/>
        <v>0</v>
      </c>
      <c r="I4" s="459">
        <f t="shared" si="0"/>
        <v>0</v>
      </c>
      <c r="J4" s="459">
        <f t="shared" si="0"/>
        <v>0</v>
      </c>
      <c r="K4" s="459">
        <f t="shared" si="0"/>
        <v>0</v>
      </c>
      <c r="L4" s="199">
        <f t="shared" si="0"/>
        <v>0</v>
      </c>
      <c r="M4" s="460">
        <f t="shared" si="0"/>
        <v>0</v>
      </c>
    </row>
    <row r="5" spans="2:14" ht="22.5" customHeight="1">
      <c r="B5" s="367">
        <v>3</v>
      </c>
      <c r="C5" s="148" t="s">
        <v>100</v>
      </c>
      <c r="D5" s="149"/>
      <c r="E5" s="150">
        <f t="shared" ref="E5:M5" si="1">SUM(E6:E17)</f>
        <v>0</v>
      </c>
      <c r="F5" s="151">
        <f t="shared" si="1"/>
        <v>0</v>
      </c>
      <c r="G5" s="152">
        <f t="shared" si="1"/>
        <v>0</v>
      </c>
      <c r="H5" s="152">
        <f t="shared" si="1"/>
        <v>0</v>
      </c>
      <c r="I5" s="152">
        <f t="shared" si="1"/>
        <v>0</v>
      </c>
      <c r="J5" s="152">
        <f t="shared" si="1"/>
        <v>0</v>
      </c>
      <c r="K5" s="152">
        <f t="shared" si="1"/>
        <v>0</v>
      </c>
      <c r="L5" s="153">
        <f t="shared" si="1"/>
        <v>0</v>
      </c>
      <c r="M5" s="154">
        <f t="shared" si="1"/>
        <v>0</v>
      </c>
    </row>
    <row r="6" spans="2:14" ht="22.5" customHeight="1">
      <c r="B6" s="367">
        <v>4</v>
      </c>
      <c r="C6" s="155" t="s">
        <v>191</v>
      </c>
      <c r="D6" s="156" t="str">
        <f>IF(AND(E6&lt;&gt;'CUADRO 8'!E17),"**","")</f>
        <v/>
      </c>
      <c r="E6" s="157">
        <f t="shared" ref="E6:E17" si="2">SUM(F6:M6)</f>
        <v>0</v>
      </c>
      <c r="F6" s="158"/>
      <c r="G6" s="159"/>
      <c r="H6" s="159"/>
      <c r="I6" s="159"/>
      <c r="J6" s="159"/>
      <c r="K6" s="159"/>
      <c r="L6" s="158"/>
      <c r="M6" s="160"/>
    </row>
    <row r="7" spans="2:14" ht="22.5" customHeight="1">
      <c r="B7" s="367">
        <v>5</v>
      </c>
      <c r="C7" s="155" t="s">
        <v>192</v>
      </c>
      <c r="D7" s="156" t="str">
        <f>IF(AND(E7&lt;&gt;'CUADRO 8'!E18),"**","")</f>
        <v/>
      </c>
      <c r="E7" s="157">
        <f t="shared" si="2"/>
        <v>0</v>
      </c>
      <c r="F7" s="158"/>
      <c r="G7" s="159"/>
      <c r="H7" s="159"/>
      <c r="I7" s="159"/>
      <c r="J7" s="159"/>
      <c r="K7" s="159"/>
      <c r="L7" s="158"/>
      <c r="M7" s="160"/>
    </row>
    <row r="8" spans="2:14" ht="22.5" customHeight="1">
      <c r="B8" s="367">
        <v>6</v>
      </c>
      <c r="C8" s="155" t="s">
        <v>193</v>
      </c>
      <c r="D8" s="156" t="str">
        <f>IF(AND(E8&lt;&gt;'CUADRO 8'!E19),"**","")</f>
        <v/>
      </c>
      <c r="E8" s="157">
        <f t="shared" si="2"/>
        <v>0</v>
      </c>
      <c r="F8" s="158"/>
      <c r="G8" s="159"/>
      <c r="H8" s="159"/>
      <c r="I8" s="159"/>
      <c r="J8" s="159"/>
      <c r="K8" s="159"/>
      <c r="L8" s="158"/>
      <c r="M8" s="160"/>
    </row>
    <row r="9" spans="2:14" ht="22.5" customHeight="1">
      <c r="B9" s="367">
        <v>7</v>
      </c>
      <c r="C9" s="155" t="s">
        <v>726</v>
      </c>
      <c r="D9" s="156" t="str">
        <f>IF(AND(E9&lt;&gt;'CUADRO 8'!E20),"**","")</f>
        <v/>
      </c>
      <c r="E9" s="157">
        <f t="shared" si="2"/>
        <v>0</v>
      </c>
      <c r="F9" s="158"/>
      <c r="G9" s="161"/>
      <c r="H9" s="159"/>
      <c r="I9" s="159"/>
      <c r="J9" s="159"/>
      <c r="K9" s="159"/>
      <c r="L9" s="158"/>
      <c r="M9" s="160"/>
    </row>
    <row r="10" spans="2:14" ht="22.5" customHeight="1">
      <c r="B10" s="367">
        <v>8</v>
      </c>
      <c r="C10" s="155" t="s">
        <v>727</v>
      </c>
      <c r="D10" s="156" t="str">
        <f>IF(AND(E10&lt;&gt;'CUADRO 8'!E21),"**","")</f>
        <v/>
      </c>
      <c r="E10" s="157">
        <f t="shared" si="2"/>
        <v>0</v>
      </c>
      <c r="F10" s="158"/>
      <c r="G10" s="162"/>
      <c r="H10" s="162"/>
      <c r="I10" s="162"/>
      <c r="J10" s="162"/>
      <c r="K10" s="162"/>
      <c r="L10" s="158"/>
      <c r="M10" s="160"/>
    </row>
    <row r="11" spans="2:14" ht="22.5" customHeight="1">
      <c r="B11" s="367">
        <v>9</v>
      </c>
      <c r="C11" s="155" t="s">
        <v>728</v>
      </c>
      <c r="D11" s="156" t="str">
        <f>IF(AND(E11&lt;&gt;'CUADRO 8'!E22),"**","")</f>
        <v/>
      </c>
      <c r="E11" s="157">
        <f t="shared" si="2"/>
        <v>0</v>
      </c>
      <c r="F11" s="158"/>
      <c r="G11" s="162"/>
      <c r="H11" s="162"/>
      <c r="I11" s="162"/>
      <c r="J11" s="162"/>
      <c r="K11" s="162"/>
      <c r="L11" s="158"/>
      <c r="M11" s="160"/>
    </row>
    <row r="12" spans="2:14" ht="22.5" customHeight="1">
      <c r="B12" s="367">
        <v>10</v>
      </c>
      <c r="C12" s="163" t="s">
        <v>101</v>
      </c>
      <c r="D12" s="156" t="str">
        <f>IF(AND(E12&lt;&gt;'CUADRO 8'!E23),"**","")</f>
        <v/>
      </c>
      <c r="E12" s="157">
        <f t="shared" si="2"/>
        <v>0</v>
      </c>
      <c r="F12" s="158"/>
      <c r="G12" s="162"/>
      <c r="H12" s="164"/>
      <c r="I12" s="162"/>
      <c r="J12" s="164"/>
      <c r="K12" s="164"/>
      <c r="L12" s="158"/>
      <c r="M12" s="165"/>
    </row>
    <row r="13" spans="2:14" ht="22.5" customHeight="1">
      <c r="B13" s="367">
        <v>11</v>
      </c>
      <c r="C13" s="163" t="s">
        <v>10</v>
      </c>
      <c r="D13" s="156" t="str">
        <f>IF(AND(E13&lt;&gt;'CUADRO 8'!E24),"**","")</f>
        <v/>
      </c>
      <c r="E13" s="157">
        <f t="shared" si="2"/>
        <v>0</v>
      </c>
      <c r="F13" s="158"/>
      <c r="G13" s="162"/>
      <c r="H13" s="164"/>
      <c r="I13" s="162"/>
      <c r="J13" s="164"/>
      <c r="K13" s="164"/>
      <c r="L13" s="158"/>
      <c r="M13" s="165"/>
    </row>
    <row r="14" spans="2:14" ht="22.5" customHeight="1">
      <c r="B14" s="367">
        <v>12</v>
      </c>
      <c r="C14" s="163" t="s">
        <v>729</v>
      </c>
      <c r="D14" s="156" t="str">
        <f>IF(AND(E14&lt;&gt;'CUADRO 8'!E25),"**","")</f>
        <v/>
      </c>
      <c r="E14" s="157">
        <f t="shared" si="2"/>
        <v>0</v>
      </c>
      <c r="F14" s="158"/>
      <c r="G14" s="159"/>
      <c r="H14" s="159"/>
      <c r="I14" s="159"/>
      <c r="J14" s="159"/>
      <c r="K14" s="159"/>
      <c r="L14" s="158"/>
      <c r="M14" s="160"/>
    </row>
    <row r="15" spans="2:14" ht="22.5" customHeight="1">
      <c r="B15" s="367">
        <v>13</v>
      </c>
      <c r="C15" s="163" t="s">
        <v>750</v>
      </c>
      <c r="D15" s="156" t="str">
        <f>IF(AND(E15&lt;&gt;'CUADRO 8'!E26),"**","")</f>
        <v/>
      </c>
      <c r="E15" s="157">
        <f t="shared" si="2"/>
        <v>0</v>
      </c>
      <c r="F15" s="158"/>
      <c r="G15" s="159"/>
      <c r="H15" s="159"/>
      <c r="I15" s="159"/>
      <c r="J15" s="159"/>
      <c r="K15" s="159"/>
      <c r="L15" s="158"/>
      <c r="M15" s="160"/>
    </row>
    <row r="16" spans="2:14" ht="22.5" customHeight="1">
      <c r="B16" s="367">
        <v>14</v>
      </c>
      <c r="C16" s="163" t="s">
        <v>736</v>
      </c>
      <c r="D16" s="156" t="str">
        <f>IF(AND(E16&lt;&gt;'CUADRO 8'!E27),"**","")</f>
        <v/>
      </c>
      <c r="E16" s="157">
        <f t="shared" si="2"/>
        <v>0</v>
      </c>
      <c r="F16" s="158"/>
      <c r="G16" s="159"/>
      <c r="H16" s="159"/>
      <c r="I16" s="159"/>
      <c r="J16" s="159"/>
      <c r="K16" s="159"/>
      <c r="L16" s="158"/>
      <c r="M16" s="160"/>
    </row>
    <row r="17" spans="2:13" ht="22.5" customHeight="1">
      <c r="B17" s="367">
        <v>15</v>
      </c>
      <c r="C17" s="166" t="s">
        <v>207</v>
      </c>
      <c r="D17" s="167" t="str">
        <f>IF(AND(E17&lt;&gt;'CUADRO 8'!E28),"**","")</f>
        <v/>
      </c>
      <c r="E17" s="168">
        <f t="shared" si="2"/>
        <v>0</v>
      </c>
      <c r="F17" s="169"/>
      <c r="G17" s="170"/>
      <c r="H17" s="170"/>
      <c r="I17" s="170"/>
      <c r="J17" s="170"/>
      <c r="K17" s="170"/>
      <c r="L17" s="169"/>
      <c r="M17" s="171"/>
    </row>
    <row r="18" spans="2:13" ht="22.5" customHeight="1">
      <c r="B18" s="367">
        <v>16</v>
      </c>
      <c r="C18" s="172" t="s">
        <v>201</v>
      </c>
      <c r="D18" s="173"/>
      <c r="E18" s="174">
        <f t="shared" ref="E18:M18" si="3">SUM(E19:E28)</f>
        <v>0</v>
      </c>
      <c r="F18" s="151">
        <f t="shared" si="3"/>
        <v>0</v>
      </c>
      <c r="G18" s="152">
        <f t="shared" si="3"/>
        <v>0</v>
      </c>
      <c r="H18" s="152">
        <f t="shared" si="3"/>
        <v>0</v>
      </c>
      <c r="I18" s="152">
        <f t="shared" si="3"/>
        <v>0</v>
      </c>
      <c r="J18" s="152">
        <f t="shared" si="3"/>
        <v>0</v>
      </c>
      <c r="K18" s="152">
        <f t="shared" si="3"/>
        <v>0</v>
      </c>
      <c r="L18" s="151">
        <f t="shared" si="3"/>
        <v>0</v>
      </c>
      <c r="M18" s="154">
        <f t="shared" si="3"/>
        <v>0</v>
      </c>
    </row>
    <row r="19" spans="2:13" ht="22.5" customHeight="1">
      <c r="B19" s="367">
        <v>17</v>
      </c>
      <c r="C19" s="163" t="s">
        <v>113</v>
      </c>
      <c r="D19" s="175" t="str">
        <f>IF(AND(E19&lt;&gt;'CUADRO 8'!E30),"**","")</f>
        <v/>
      </c>
      <c r="E19" s="157">
        <f>SUM(F19:M19)</f>
        <v>0</v>
      </c>
      <c r="F19" s="158"/>
      <c r="G19" s="159"/>
      <c r="H19" s="159"/>
      <c r="I19" s="159"/>
      <c r="J19" s="159"/>
      <c r="K19" s="159"/>
      <c r="L19" s="158"/>
      <c r="M19" s="160"/>
    </row>
    <row r="20" spans="2:13" ht="22.5" customHeight="1">
      <c r="B20" s="367">
        <v>18</v>
      </c>
      <c r="C20" s="163" t="s">
        <v>104</v>
      </c>
      <c r="D20" s="175" t="str">
        <f>IF(AND(E20&lt;&gt;'CUADRO 8'!E31),"**","")</f>
        <v/>
      </c>
      <c r="E20" s="157">
        <f t="shared" ref="E20:E28" si="4">SUM(F20:M20)</f>
        <v>0</v>
      </c>
      <c r="F20" s="158"/>
      <c r="G20" s="159"/>
      <c r="H20" s="159"/>
      <c r="I20" s="159"/>
      <c r="J20" s="159"/>
      <c r="K20" s="159"/>
      <c r="L20" s="158"/>
      <c r="M20" s="160"/>
    </row>
    <row r="21" spans="2:13" ht="22.5" customHeight="1">
      <c r="B21" s="367">
        <v>19</v>
      </c>
      <c r="C21" s="163" t="s">
        <v>105</v>
      </c>
      <c r="D21" s="175" t="str">
        <f>IF(AND(E21&lt;&gt;'CUADRO 8'!E32),"**","")</f>
        <v/>
      </c>
      <c r="E21" s="157">
        <f t="shared" si="4"/>
        <v>0</v>
      </c>
      <c r="F21" s="158"/>
      <c r="G21" s="159"/>
      <c r="H21" s="159"/>
      <c r="I21" s="159"/>
      <c r="J21" s="159"/>
      <c r="K21" s="159"/>
      <c r="L21" s="158"/>
      <c r="M21" s="160"/>
    </row>
    <row r="22" spans="2:13" ht="22.5" customHeight="1">
      <c r="B22" s="367">
        <v>20</v>
      </c>
      <c r="C22" s="163" t="s">
        <v>849</v>
      </c>
      <c r="D22" s="175" t="str">
        <f>IF(AND(E22&lt;&gt;'CUADRO 8'!E33),"**","")</f>
        <v/>
      </c>
      <c r="E22" s="157">
        <f t="shared" si="4"/>
        <v>0</v>
      </c>
      <c r="F22" s="158"/>
      <c r="G22" s="159"/>
      <c r="H22" s="159"/>
      <c r="I22" s="159"/>
      <c r="J22" s="159"/>
      <c r="K22" s="159"/>
      <c r="L22" s="158"/>
      <c r="M22" s="160"/>
    </row>
    <row r="23" spans="2:13" ht="22.5" customHeight="1">
      <c r="B23" s="367">
        <v>21</v>
      </c>
      <c r="C23" s="163" t="s">
        <v>111</v>
      </c>
      <c r="D23" s="175" t="str">
        <f>IF(AND(E23&lt;&gt;'CUADRO 8'!E34),"**","")</f>
        <v/>
      </c>
      <c r="E23" s="157">
        <f t="shared" si="4"/>
        <v>0</v>
      </c>
      <c r="F23" s="158"/>
      <c r="G23" s="159"/>
      <c r="H23" s="159"/>
      <c r="I23" s="159"/>
      <c r="J23" s="159"/>
      <c r="K23" s="159"/>
      <c r="L23" s="158"/>
      <c r="M23" s="160"/>
    </row>
    <row r="24" spans="2:13" ht="22.5" customHeight="1">
      <c r="B24" s="367">
        <v>22</v>
      </c>
      <c r="C24" s="155" t="s">
        <v>106</v>
      </c>
      <c r="D24" s="175" t="str">
        <f>IF(AND(E24&lt;&gt;'CUADRO 8'!E35),"**","")</f>
        <v/>
      </c>
      <c r="E24" s="157">
        <f t="shared" si="4"/>
        <v>0</v>
      </c>
      <c r="F24" s="158"/>
      <c r="G24" s="159"/>
      <c r="H24" s="159"/>
      <c r="I24" s="159"/>
      <c r="J24" s="159"/>
      <c r="K24" s="159"/>
      <c r="L24" s="158"/>
      <c r="M24" s="160"/>
    </row>
    <row r="25" spans="2:13" ht="22.5" customHeight="1">
      <c r="B25" s="367">
        <v>23</v>
      </c>
      <c r="C25" s="155" t="s">
        <v>109</v>
      </c>
      <c r="D25" s="175" t="str">
        <f>IF(AND(E25&lt;&gt;'CUADRO 8'!E36),"**","")</f>
        <v/>
      </c>
      <c r="E25" s="157">
        <f t="shared" si="4"/>
        <v>0</v>
      </c>
      <c r="F25" s="158"/>
      <c r="G25" s="159"/>
      <c r="H25" s="159"/>
      <c r="I25" s="159"/>
      <c r="J25" s="159"/>
      <c r="K25" s="159"/>
      <c r="L25" s="158"/>
      <c r="M25" s="160"/>
    </row>
    <row r="26" spans="2:13" ht="22.5" customHeight="1">
      <c r="B26" s="367">
        <v>24</v>
      </c>
      <c r="C26" s="155" t="s">
        <v>110</v>
      </c>
      <c r="D26" s="175" t="str">
        <f>IF(AND(E26&lt;&gt;'CUADRO 8'!E37),"**","")</f>
        <v/>
      </c>
      <c r="E26" s="157">
        <f t="shared" si="4"/>
        <v>0</v>
      </c>
      <c r="F26" s="158"/>
      <c r="G26" s="159"/>
      <c r="H26" s="159"/>
      <c r="I26" s="159"/>
      <c r="J26" s="159"/>
      <c r="K26" s="159"/>
      <c r="L26" s="158"/>
      <c r="M26" s="160"/>
    </row>
    <row r="27" spans="2:13" ht="22.5" customHeight="1">
      <c r="B27" s="367">
        <v>25</v>
      </c>
      <c r="C27" s="155" t="s">
        <v>737</v>
      </c>
      <c r="D27" s="175" t="str">
        <f>IF(AND(E27&lt;&gt;'CUADRO 8'!E38),"**","")</f>
        <v/>
      </c>
      <c r="E27" s="157">
        <f t="shared" si="4"/>
        <v>0</v>
      </c>
      <c r="F27" s="158"/>
      <c r="G27" s="159"/>
      <c r="H27" s="159"/>
      <c r="I27" s="159"/>
      <c r="J27" s="159"/>
      <c r="K27" s="159"/>
      <c r="L27" s="158"/>
      <c r="M27" s="160"/>
    </row>
    <row r="28" spans="2:13" ht="22.5" customHeight="1" thickBot="1">
      <c r="B28" s="367">
        <v>26</v>
      </c>
      <c r="C28" s="176" t="s">
        <v>206</v>
      </c>
      <c r="D28" s="177" t="str">
        <f>IF(AND(E28&lt;&gt;'CUADRO 8'!E39),"**","")</f>
        <v/>
      </c>
      <c r="E28" s="178">
        <f t="shared" si="4"/>
        <v>0</v>
      </c>
      <c r="F28" s="179"/>
      <c r="G28" s="180"/>
      <c r="H28" s="180"/>
      <c r="I28" s="180"/>
      <c r="J28" s="180"/>
      <c r="K28" s="180"/>
      <c r="L28" s="179"/>
      <c r="M28" s="181"/>
    </row>
    <row r="29" spans="2:13" s="41" customFormat="1" ht="15.75" customHeight="1" thickTop="1">
      <c r="B29" s="367"/>
      <c r="C29" s="81"/>
      <c r="D29" s="182"/>
      <c r="E29" s="183" t="str">
        <f>IF(OR(E6&lt;&gt;'CUADRO 8'!E17,E7&lt;&gt;'CUADRO 8'!E18,E8&lt;&gt;'CUADRO 8'!E19,E9&lt;&gt;'CUADRO 8'!E20,E10&lt;&gt;'CUADRO 8'!E21,E11&lt;&gt;'CUADRO 8'!E22,E12&lt;&gt;'CUADRO 8'!E23,E13&lt;&gt;'CUADRO 8'!E24,E14&lt;&gt;'CUADRO 8'!E25,E15&lt;&gt;'CUADRO 8'!E26,E16&lt;&gt;'CUADRO 8'!E27,E17&lt;&gt;'CUADRO 8'!E28,E19&lt;&gt;'CUADRO 8'!E30,E20&lt;&gt;'CUADRO 8'!E31,E21&lt;&gt;'CUADRO 8'!E32,E22&lt;&gt;'CUADRO 8'!E33,E23&lt;&gt;'CUADRO 8'!E34,E24&lt;&gt;'CUADRO 8'!E35,E25&lt;&gt;'CUADRO 8'!E36,E26&lt;&gt;'CUADRO 8'!E37,E27&lt;&gt;'CUADRO 8'!E38,E28&lt;&gt;'CUADRO 8'!E39),"**","")</f>
        <v/>
      </c>
      <c r="F29" s="183"/>
      <c r="G29" s="183"/>
      <c r="H29" s="183"/>
      <c r="I29" s="183"/>
      <c r="J29" s="183"/>
      <c r="K29" s="183"/>
      <c r="L29" s="184"/>
      <c r="M29" s="184"/>
    </row>
    <row r="30" spans="2:13" s="41" customFormat="1" ht="15" customHeight="1">
      <c r="B30" s="367"/>
      <c r="C30" s="185"/>
      <c r="D30" s="186"/>
      <c r="E30" s="577" t="str">
        <f>IF(E29="**","** ¡VERIFICAR!.  La cifra digitada en alguno de los Cargos es diferente a la que se reportó en el Cuadro 8.","")</f>
        <v/>
      </c>
      <c r="F30" s="577"/>
      <c r="G30" s="577"/>
      <c r="H30" s="577"/>
      <c r="I30" s="577"/>
      <c r="J30" s="577"/>
      <c r="K30" s="577"/>
      <c r="L30" s="577"/>
      <c r="M30" s="577"/>
    </row>
    <row r="31" spans="2:13" ht="24.75" customHeight="1">
      <c r="C31" s="188" t="s">
        <v>190</v>
      </c>
      <c r="D31" s="189"/>
      <c r="E31" s="636"/>
      <c r="F31" s="636"/>
      <c r="G31" s="636"/>
      <c r="H31" s="636"/>
      <c r="I31" s="636"/>
      <c r="J31" s="636"/>
      <c r="K31" s="636"/>
      <c r="L31" s="636"/>
      <c r="M31" s="636"/>
    </row>
    <row r="32" spans="2:13" ht="26.25" customHeight="1">
      <c r="B32" s="367">
        <v>27</v>
      </c>
      <c r="C32" s="626"/>
      <c r="D32" s="627"/>
      <c r="E32" s="627"/>
      <c r="F32" s="627"/>
      <c r="G32" s="627"/>
      <c r="H32" s="627"/>
      <c r="I32" s="627"/>
      <c r="J32" s="627"/>
      <c r="K32" s="627"/>
      <c r="L32" s="627"/>
      <c r="M32" s="628"/>
    </row>
    <row r="33" spans="3:13" ht="26.25" customHeight="1">
      <c r="C33" s="629"/>
      <c r="D33" s="630"/>
      <c r="E33" s="630"/>
      <c r="F33" s="630"/>
      <c r="G33" s="630"/>
      <c r="H33" s="630"/>
      <c r="I33" s="630"/>
      <c r="J33" s="630"/>
      <c r="K33" s="630"/>
      <c r="L33" s="630"/>
      <c r="M33" s="631"/>
    </row>
    <row r="34" spans="3:13" ht="26.25" customHeight="1">
      <c r="C34" s="629"/>
      <c r="D34" s="630"/>
      <c r="E34" s="630"/>
      <c r="F34" s="630"/>
      <c r="G34" s="630"/>
      <c r="H34" s="630"/>
      <c r="I34" s="630"/>
      <c r="J34" s="630"/>
      <c r="K34" s="630"/>
      <c r="L34" s="630"/>
      <c r="M34" s="631"/>
    </row>
    <row r="35" spans="3:13" ht="26.25" customHeight="1">
      <c r="C35" s="632"/>
      <c r="D35" s="633"/>
      <c r="E35" s="633"/>
      <c r="F35" s="633"/>
      <c r="G35" s="633"/>
      <c r="H35" s="633"/>
      <c r="I35" s="633"/>
      <c r="J35" s="633"/>
      <c r="K35" s="633"/>
      <c r="L35" s="633"/>
      <c r="M35" s="634"/>
    </row>
  </sheetData>
  <sheetProtection algorithmName="SHA-512" hashValue="oqqnnzT4Ojy1wcYF7SlsjfzZWGnx7mEXAfy7oLzSLshPrGr+xjOD/hctxcaw7wKK7UGqRoYeMOiAuE862cwv9Q==" saltValue="kM668cOCjCUZDEYr1m7ljg==" spinCount="100000" sheet="1" objects="1" scenarios="1"/>
  <mergeCells count="2">
    <mergeCell ref="C32:M35"/>
    <mergeCell ref="E30:M31"/>
  </mergeCells>
  <conditionalFormatting sqref="E4:E28">
    <cfRule type="cellIs" dxfId="20" priority="2" operator="equal">
      <formula>0</formula>
    </cfRule>
  </conditionalFormatting>
  <conditionalFormatting sqref="F4:M5 F18:M18">
    <cfRule type="cellIs" dxfId="19" priority="5" operator="equal">
      <formula>0</formula>
    </cfRule>
  </conditionalFormatting>
  <dataValidations count="1">
    <dataValidation type="whole" operator="greaterThanOrEqual" allowBlank="1" showInputMessage="1" showErrorMessage="1" sqref="E4:M28" xr:uid="{00000000-0002-0000-0C00-000000000000}">
      <formula1>0</formula1>
    </dataValidation>
  </dataValidations>
  <printOptions horizontalCentered="1" verticalCentered="1"/>
  <pageMargins left="0.19685039370078741" right="0.19685039370078741" top="0.23622047244094491" bottom="0.23622047244094491" header="0.43307086614173229" footer="0.19685039370078741"/>
  <pageSetup scale="68" orientation="landscape" r:id="rId1"/>
  <headerFooter scaleWithDoc="0">
    <oddFooter>&amp;R&amp;"Goudy,Negrita Cursiva"Técnica Nocturna&amp;"Goudy,Cursiva", 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01697-B680-47A0-9DA6-45A03890E93B}">
  <sheetPr codeName="Hoja3"/>
  <dimension ref="B1:I94"/>
  <sheetViews>
    <sheetView showGridLines="0" showRuler="0" zoomScale="90" zoomScaleNormal="90" zoomScaleSheetLayoutView="90" zoomScalePageLayoutView="86" workbookViewId="0">
      <selection activeCell="F59" sqref="F59"/>
    </sheetView>
  </sheetViews>
  <sheetFormatPr baseColWidth="10" defaultColWidth="11.44140625" defaultRowHeight="13.8"/>
  <cols>
    <col min="1" max="1" width="9.21875" style="21" customWidth="1"/>
    <col min="2" max="2" width="6.77734375" style="17" hidden="1" customWidth="1"/>
    <col min="3" max="3" width="35.88671875" style="18" hidden="1" customWidth="1"/>
    <col min="4" max="4" width="4.6640625" style="22" customWidth="1"/>
    <col min="5" max="5" width="85.6640625" style="20" customWidth="1"/>
    <col min="6" max="6" width="11.44140625" style="21"/>
    <col min="7" max="7" width="51.88671875" style="21" customWidth="1"/>
    <col min="8" max="9" width="9.21875" style="21" hidden="1" customWidth="1"/>
    <col min="10" max="10" width="9.21875" style="21" customWidth="1"/>
    <col min="11" max="16384" width="11.44140625" style="21"/>
  </cols>
  <sheetData>
    <row r="1" spans="2:9" ht="21" customHeight="1">
      <c r="D1" s="19" t="s">
        <v>863</v>
      </c>
      <c r="F1" s="20"/>
    </row>
    <row r="2" spans="2:9" ht="37.799999999999997" customHeight="1">
      <c r="D2" s="638" t="s">
        <v>2088</v>
      </c>
      <c r="E2" s="638"/>
      <c r="F2" s="638"/>
      <c r="G2" s="638"/>
    </row>
    <row r="3" spans="2:9" ht="8.4" customHeight="1">
      <c r="E3" s="23"/>
      <c r="F3" s="24"/>
    </row>
    <row r="4" spans="2:9" ht="18.75" customHeight="1">
      <c r="B4" s="17">
        <v>1</v>
      </c>
      <c r="C4" s="18" t="s">
        <v>1881</v>
      </c>
      <c r="D4" s="25" t="s">
        <v>119</v>
      </c>
      <c r="E4" s="639" t="s">
        <v>858</v>
      </c>
      <c r="F4" s="26"/>
      <c r="G4" s="27" t="str">
        <f>IF(F4="","Responda la pregunta 1","")</f>
        <v>Responda la pregunta 1</v>
      </c>
      <c r="H4" s="28" t="s">
        <v>211</v>
      </c>
      <c r="I4" s="28" t="s">
        <v>211</v>
      </c>
    </row>
    <row r="5" spans="2:9" ht="18.75" customHeight="1">
      <c r="D5" s="25"/>
      <c r="E5" s="639"/>
      <c r="H5" s="28" t="s">
        <v>212</v>
      </c>
      <c r="I5" s="28" t="s">
        <v>212</v>
      </c>
    </row>
    <row r="6" spans="2:9" ht="18.75" customHeight="1">
      <c r="D6" s="25"/>
      <c r="E6" s="639"/>
      <c r="H6" s="28"/>
      <c r="I6" s="29" t="s">
        <v>1882</v>
      </c>
    </row>
    <row r="7" spans="2:9" ht="11.4" customHeight="1">
      <c r="D7" s="25"/>
      <c r="E7" s="30"/>
      <c r="F7" s="31"/>
      <c r="H7" s="28" t="s">
        <v>698</v>
      </c>
      <c r="I7" s="29"/>
    </row>
    <row r="8" spans="2:9" ht="18.75" customHeight="1">
      <c r="B8" s="17">
        <f>1+B4</f>
        <v>2</v>
      </c>
      <c r="C8" s="32" t="s">
        <v>1883</v>
      </c>
      <c r="D8" s="25" t="s">
        <v>120</v>
      </c>
      <c r="E8" s="33" t="s">
        <v>831</v>
      </c>
    </row>
    <row r="9" spans="2:9" ht="18.75" customHeight="1">
      <c r="B9" s="17">
        <f>+B8+1</f>
        <v>3</v>
      </c>
      <c r="C9" s="32" t="s">
        <v>1883</v>
      </c>
      <c r="D9" s="25"/>
      <c r="E9" s="34" t="s">
        <v>1884</v>
      </c>
      <c r="F9" s="26"/>
      <c r="G9" s="27" t="str">
        <f>IF(F9="","Responda la pregunta","")</f>
        <v>Responda la pregunta</v>
      </c>
    </row>
    <row r="10" spans="2:9" ht="18.600000000000001" customHeight="1">
      <c r="B10" s="17">
        <f t="shared" ref="B10:B57" si="0">+B9+1</f>
        <v>4</v>
      </c>
      <c r="C10" s="32" t="s">
        <v>1883</v>
      </c>
      <c r="D10" s="25"/>
      <c r="E10" s="35" t="s">
        <v>1885</v>
      </c>
      <c r="F10" s="26"/>
      <c r="G10" s="27" t="str">
        <f t="shared" ref="G10:G13" si="1">IF(F10="","Responda la pregunta","")</f>
        <v>Responda la pregunta</v>
      </c>
    </row>
    <row r="11" spans="2:9" ht="18.75" customHeight="1">
      <c r="B11" s="17">
        <f t="shared" si="0"/>
        <v>5</v>
      </c>
      <c r="C11" s="32" t="s">
        <v>1883</v>
      </c>
      <c r="D11" s="25"/>
      <c r="E11" s="35" t="s">
        <v>1886</v>
      </c>
      <c r="F11" s="26"/>
      <c r="G11" s="27" t="str">
        <f t="shared" si="1"/>
        <v>Responda la pregunta</v>
      </c>
    </row>
    <row r="12" spans="2:9" ht="18.600000000000001" customHeight="1">
      <c r="B12" s="17">
        <f t="shared" si="0"/>
        <v>6</v>
      </c>
      <c r="C12" s="32" t="s">
        <v>1883</v>
      </c>
      <c r="D12" s="25"/>
      <c r="E12" s="35" t="s">
        <v>1887</v>
      </c>
      <c r="F12" s="26"/>
      <c r="G12" s="27" t="str">
        <f t="shared" si="1"/>
        <v>Responda la pregunta</v>
      </c>
    </row>
    <row r="13" spans="2:9" ht="18.75" customHeight="1">
      <c r="B13" s="17">
        <f t="shared" si="0"/>
        <v>7</v>
      </c>
      <c r="C13" s="32" t="s">
        <v>1883</v>
      </c>
      <c r="D13" s="25"/>
      <c r="E13" s="35" t="s">
        <v>1888</v>
      </c>
      <c r="F13" s="26"/>
      <c r="G13" s="27" t="str">
        <f t="shared" si="1"/>
        <v>Responda la pregunta</v>
      </c>
    </row>
    <row r="14" spans="2:9" ht="11.4" customHeight="1">
      <c r="C14" s="20"/>
      <c r="D14" s="25"/>
      <c r="E14" s="36"/>
      <c r="F14" s="37"/>
    </row>
    <row r="15" spans="2:9" ht="18.600000000000001" customHeight="1">
      <c r="B15" s="17">
        <v>8</v>
      </c>
      <c r="C15" s="20" t="s">
        <v>1889</v>
      </c>
      <c r="D15" s="25" t="s">
        <v>121</v>
      </c>
      <c r="E15" s="33" t="s">
        <v>1890</v>
      </c>
      <c r="F15" s="26"/>
      <c r="G15" s="27" t="str">
        <f t="shared" ref="G15" si="2">IF(F15="","Responda la pregunta","")</f>
        <v>Responda la pregunta</v>
      </c>
    </row>
    <row r="16" spans="2:9" ht="18.600000000000001" customHeight="1">
      <c r="C16" s="20"/>
      <c r="D16" s="25"/>
      <c r="E16" s="38" t="str">
        <f>IF(F15="Sí","Responda lo que se le solicita en 3.1",IF(F15="No","Seleccione el o los motivos por los que no se ha habilitado (ver punto 3.2):",""))</f>
        <v/>
      </c>
      <c r="F16" s="39"/>
      <c r="G16" s="538" t="str">
        <f>IF(AND($F$17="",$F$15="Sí"),1,"")</f>
        <v/>
      </c>
    </row>
    <row r="17" spans="2:7" ht="18.75" customHeight="1">
      <c r="B17" s="17">
        <v>9</v>
      </c>
      <c r="C17" s="20" t="s">
        <v>1891</v>
      </c>
      <c r="D17" s="539" t="s">
        <v>1892</v>
      </c>
      <c r="E17" s="540" t="s">
        <v>1893</v>
      </c>
      <c r="F17" s="46"/>
      <c r="G17" s="640" t="str">
        <f>IF(F15="Sí","* Artículo 4 del Reglamento de condiciones para las salas de lactancia materna en los centros de trabajo Nº 41080-MTSS-S","")</f>
        <v/>
      </c>
    </row>
    <row r="18" spans="2:7" ht="18.600000000000001" customHeight="1">
      <c r="B18" s="17">
        <f t="shared" ref="B18:B28" si="3">+B17+1</f>
        <v>10</v>
      </c>
      <c r="C18" s="20" t="s">
        <v>1894</v>
      </c>
      <c r="D18" s="539" t="s">
        <v>1895</v>
      </c>
      <c r="E18" s="540" t="s">
        <v>2131</v>
      </c>
      <c r="G18" s="640"/>
    </row>
    <row r="19" spans="2:7" ht="18.75" customHeight="1">
      <c r="B19" s="17">
        <f t="shared" si="3"/>
        <v>11</v>
      </c>
      <c r="C19" s="20" t="s">
        <v>1894</v>
      </c>
      <c r="D19" s="539"/>
      <c r="E19" s="541" t="s">
        <v>1896</v>
      </c>
      <c r="F19" s="46"/>
      <c r="G19" s="641" t="str">
        <f>IF(AND(OR(F15="",F15="Sí"),F19="",F20="",F21="",F22=""),"",IF(AND(F15="No",OR(F19="X",F20="X",F21="X",F22="X")),"","Se indicó que NO tiene Sala para Lactancia, debe seleccionar al menos un motivo"))</f>
        <v/>
      </c>
    </row>
    <row r="20" spans="2:7" ht="18.75" customHeight="1">
      <c r="B20" s="17">
        <f t="shared" si="3"/>
        <v>12</v>
      </c>
      <c r="C20" s="20" t="s">
        <v>1894</v>
      </c>
      <c r="D20" s="539"/>
      <c r="E20" s="541" t="s">
        <v>1897</v>
      </c>
      <c r="F20" s="46"/>
      <c r="G20" s="641"/>
    </row>
    <row r="21" spans="2:7" ht="18.75" customHeight="1">
      <c r="B21" s="17">
        <f t="shared" si="3"/>
        <v>13</v>
      </c>
      <c r="C21" s="20" t="s">
        <v>1894</v>
      </c>
      <c r="D21" s="539"/>
      <c r="E21" s="541" t="s">
        <v>1898</v>
      </c>
      <c r="F21" s="46"/>
      <c r="G21" s="642" t="str">
        <f>IF(F15="No","** Artículo 100 del Código de Trabajo, Ley de Fomento a la Lactancia Materna, Reglamento a la Ley de Fomento a la Lactancia Materna, Ley N°7430, Decreto Ejecutivo 24576.","")</f>
        <v/>
      </c>
    </row>
    <row r="22" spans="2:7" ht="18.75" customHeight="1">
      <c r="B22" s="17">
        <f t="shared" si="3"/>
        <v>14</v>
      </c>
      <c r="C22" s="20" t="s">
        <v>1894</v>
      </c>
      <c r="D22" s="539"/>
      <c r="E22" s="541" t="s">
        <v>1899</v>
      </c>
      <c r="F22" s="46"/>
      <c r="G22" s="642"/>
    </row>
    <row r="23" spans="2:7" ht="12" customHeight="1">
      <c r="D23" s="25"/>
      <c r="E23" s="40"/>
      <c r="F23" s="34"/>
      <c r="G23" s="542"/>
    </row>
    <row r="24" spans="2:7" ht="18.75" customHeight="1">
      <c r="B24" s="17">
        <v>15</v>
      </c>
      <c r="C24" s="18" t="s">
        <v>1900</v>
      </c>
      <c r="D24" s="25" t="s">
        <v>122</v>
      </c>
      <c r="E24" s="33" t="s">
        <v>875</v>
      </c>
    </row>
    <row r="25" spans="2:7" ht="18.75" customHeight="1">
      <c r="B25" s="17">
        <f t="shared" si="3"/>
        <v>16</v>
      </c>
      <c r="C25" s="18" t="s">
        <v>1900</v>
      </c>
      <c r="D25" s="25"/>
      <c r="E25" s="34" t="s">
        <v>1901</v>
      </c>
      <c r="F25" s="26"/>
      <c r="G25" s="637" t="str">
        <f>IF(OR(F25="X",F26="X",F27="X",F28="X"),"","Responda la pregunta 4")</f>
        <v>Responda la pregunta 4</v>
      </c>
    </row>
    <row r="26" spans="2:7" ht="18.75" customHeight="1">
      <c r="B26" s="17">
        <f t="shared" si="3"/>
        <v>17</v>
      </c>
      <c r="C26" s="18" t="s">
        <v>1900</v>
      </c>
      <c r="D26" s="25"/>
      <c r="E26" s="34" t="s">
        <v>1902</v>
      </c>
      <c r="F26" s="26"/>
      <c r="G26" s="637"/>
    </row>
    <row r="27" spans="2:7" ht="18.75" customHeight="1">
      <c r="B27" s="17">
        <f t="shared" si="3"/>
        <v>18</v>
      </c>
      <c r="C27" s="18" t="s">
        <v>1900</v>
      </c>
      <c r="D27" s="25"/>
      <c r="E27" s="34" t="s">
        <v>1903</v>
      </c>
      <c r="F27" s="26"/>
      <c r="G27" s="637"/>
    </row>
    <row r="28" spans="2:7" ht="18.75" customHeight="1">
      <c r="B28" s="17">
        <f t="shared" si="3"/>
        <v>19</v>
      </c>
      <c r="C28" s="18" t="s">
        <v>1900</v>
      </c>
      <c r="D28" s="25"/>
      <c r="E28" s="35" t="s">
        <v>1904</v>
      </c>
      <c r="F28" s="26"/>
      <c r="G28" s="637"/>
    </row>
    <row r="29" spans="2:7" ht="12" customHeight="1">
      <c r="D29" s="25"/>
      <c r="E29" s="40"/>
    </row>
    <row r="30" spans="2:7" ht="18.75" customHeight="1">
      <c r="B30" s="17">
        <v>20</v>
      </c>
      <c r="C30" s="18" t="s">
        <v>1905</v>
      </c>
      <c r="D30" s="25" t="s">
        <v>123</v>
      </c>
      <c r="E30" s="33" t="s">
        <v>876</v>
      </c>
    </row>
    <row r="31" spans="2:7" ht="18.75" customHeight="1">
      <c r="B31" s="17">
        <f t="shared" si="0"/>
        <v>21</v>
      </c>
      <c r="C31" s="18" t="s">
        <v>1905</v>
      </c>
      <c r="D31" s="25"/>
      <c r="E31" s="35" t="s">
        <v>1906</v>
      </c>
      <c r="F31" s="26"/>
      <c r="G31" s="637" t="str">
        <f>IF(OR(F31="X",F32="X",F33="X",F34="X",F35="X",F36="X",F37="X",F38="X",F39="X",F40="X",F41="X"),"","Responda la pregunta 5")</f>
        <v>Responda la pregunta 5</v>
      </c>
    </row>
    <row r="32" spans="2:7" ht="18.75" customHeight="1">
      <c r="B32" s="17">
        <f t="shared" si="0"/>
        <v>22</v>
      </c>
      <c r="C32" s="18" t="s">
        <v>1905</v>
      </c>
      <c r="D32" s="25"/>
      <c r="E32" s="35" t="s">
        <v>1907</v>
      </c>
      <c r="F32" s="26"/>
      <c r="G32" s="637"/>
    </row>
    <row r="33" spans="2:7" ht="18.75" customHeight="1">
      <c r="B33" s="17">
        <f t="shared" si="0"/>
        <v>23</v>
      </c>
      <c r="C33" s="18" t="s">
        <v>1905</v>
      </c>
      <c r="D33" s="25"/>
      <c r="E33" s="35" t="s">
        <v>1908</v>
      </c>
      <c r="F33" s="26"/>
      <c r="G33" s="637"/>
    </row>
    <row r="34" spans="2:7" ht="18.75" customHeight="1">
      <c r="B34" s="17">
        <f t="shared" si="0"/>
        <v>24</v>
      </c>
      <c r="C34" s="18" t="s">
        <v>1905</v>
      </c>
      <c r="D34" s="25"/>
      <c r="E34" s="35" t="s">
        <v>1909</v>
      </c>
      <c r="F34" s="26"/>
      <c r="G34" s="637"/>
    </row>
    <row r="35" spans="2:7" ht="18.75" customHeight="1">
      <c r="B35" s="17">
        <f t="shared" si="0"/>
        <v>25</v>
      </c>
      <c r="C35" s="18" t="s">
        <v>1905</v>
      </c>
      <c r="D35" s="25"/>
      <c r="E35" s="35" t="s">
        <v>1910</v>
      </c>
      <c r="F35" s="26"/>
    </row>
    <row r="36" spans="2:7" ht="18.75" customHeight="1">
      <c r="B36" s="17">
        <f t="shared" si="0"/>
        <v>26</v>
      </c>
      <c r="C36" s="18" t="s">
        <v>1905</v>
      </c>
      <c r="D36" s="25"/>
      <c r="E36" s="35" t="s">
        <v>1911</v>
      </c>
      <c r="F36" s="26"/>
    </row>
    <row r="37" spans="2:7" ht="18.75" customHeight="1">
      <c r="B37" s="17">
        <f t="shared" si="0"/>
        <v>27</v>
      </c>
      <c r="C37" s="18" t="s">
        <v>1905</v>
      </c>
      <c r="D37" s="25"/>
      <c r="E37" s="35" t="s">
        <v>833</v>
      </c>
      <c r="F37" s="26"/>
    </row>
    <row r="38" spans="2:7" ht="18.75" customHeight="1">
      <c r="B38" s="17">
        <f t="shared" si="0"/>
        <v>28</v>
      </c>
      <c r="C38" s="18" t="s">
        <v>1905</v>
      </c>
      <c r="D38" s="25"/>
      <c r="E38" s="35" t="s">
        <v>834</v>
      </c>
      <c r="F38" s="26"/>
    </row>
    <row r="39" spans="2:7" ht="18.75" customHeight="1">
      <c r="B39" s="17">
        <f t="shared" si="0"/>
        <v>29</v>
      </c>
      <c r="C39" s="18" t="s">
        <v>1905</v>
      </c>
      <c r="D39" s="25"/>
      <c r="E39" s="35" t="s">
        <v>1912</v>
      </c>
      <c r="F39" s="26"/>
    </row>
    <row r="40" spans="2:7" ht="18.75" customHeight="1">
      <c r="B40" s="17">
        <f t="shared" si="0"/>
        <v>30</v>
      </c>
      <c r="C40" s="18" t="s">
        <v>1905</v>
      </c>
      <c r="D40" s="25"/>
      <c r="E40" s="35" t="s">
        <v>1913</v>
      </c>
      <c r="F40" s="26"/>
    </row>
    <row r="41" spans="2:7" ht="18.75" customHeight="1">
      <c r="B41" s="17">
        <f t="shared" si="0"/>
        <v>31</v>
      </c>
      <c r="C41" s="18" t="s">
        <v>1905</v>
      </c>
      <c r="D41" s="25"/>
      <c r="E41" s="35" t="s">
        <v>176</v>
      </c>
      <c r="F41" s="26"/>
    </row>
    <row r="42" spans="2:7" ht="12" customHeight="1">
      <c r="D42" s="25"/>
      <c r="E42" s="40"/>
      <c r="F42" s="41"/>
    </row>
    <row r="43" spans="2:7" ht="18.75" customHeight="1">
      <c r="B43" s="17">
        <v>32</v>
      </c>
      <c r="C43" s="18" t="s">
        <v>1914</v>
      </c>
      <c r="D43" s="25" t="s">
        <v>124</v>
      </c>
      <c r="E43" s="33" t="s">
        <v>177</v>
      </c>
      <c r="F43" s="41"/>
    </row>
    <row r="44" spans="2:7" ht="18.75" customHeight="1">
      <c r="B44" s="17">
        <f t="shared" si="0"/>
        <v>33</v>
      </c>
      <c r="C44" s="18" t="s">
        <v>1914</v>
      </c>
      <c r="D44" s="25"/>
      <c r="E44" s="35" t="s">
        <v>1915</v>
      </c>
      <c r="F44" s="26"/>
      <c r="G44" s="637" t="str">
        <f>IF(OR(F44="X",F45="X",F46="X",F47="X",F48="X",F49="X"),"","Responda la pregunta 6")</f>
        <v>Responda la pregunta 6</v>
      </c>
    </row>
    <row r="45" spans="2:7" ht="18.75" customHeight="1">
      <c r="B45" s="17">
        <f t="shared" si="0"/>
        <v>34</v>
      </c>
      <c r="C45" s="18" t="s">
        <v>1914</v>
      </c>
      <c r="D45" s="25"/>
      <c r="E45" s="35" t="s">
        <v>1916</v>
      </c>
      <c r="F45" s="26"/>
      <c r="G45" s="637"/>
    </row>
    <row r="46" spans="2:7" ht="18.75" customHeight="1">
      <c r="B46" s="17">
        <f t="shared" si="0"/>
        <v>35</v>
      </c>
      <c r="C46" s="18" t="s">
        <v>1914</v>
      </c>
      <c r="D46" s="25"/>
      <c r="E46" s="35" t="s">
        <v>1917</v>
      </c>
      <c r="F46" s="26"/>
      <c r="G46" s="637"/>
    </row>
    <row r="47" spans="2:7" ht="18.75" customHeight="1">
      <c r="B47" s="17">
        <f t="shared" si="0"/>
        <v>36</v>
      </c>
      <c r="C47" s="18" t="s">
        <v>1914</v>
      </c>
      <c r="D47" s="25"/>
      <c r="E47" s="35" t="s">
        <v>1918</v>
      </c>
      <c r="F47" s="26"/>
      <c r="G47" s="637"/>
    </row>
    <row r="48" spans="2:7" ht="18.75" customHeight="1">
      <c r="B48" s="17">
        <f t="shared" si="0"/>
        <v>37</v>
      </c>
      <c r="C48" s="18" t="s">
        <v>1914</v>
      </c>
      <c r="D48" s="25"/>
      <c r="E48" s="35" t="s">
        <v>1919</v>
      </c>
      <c r="F48" s="26"/>
    </row>
    <row r="49" spans="2:7" ht="18.75" customHeight="1">
      <c r="B49" s="17">
        <f t="shared" si="0"/>
        <v>38</v>
      </c>
      <c r="C49" s="18" t="s">
        <v>1914</v>
      </c>
      <c r="D49" s="25"/>
      <c r="E49" s="35" t="s">
        <v>176</v>
      </c>
      <c r="F49" s="26"/>
    </row>
    <row r="50" spans="2:7" ht="12" customHeight="1">
      <c r="D50" s="25"/>
      <c r="E50" s="32"/>
      <c r="F50" s="41"/>
    </row>
    <row r="51" spans="2:7" ht="24.6" customHeight="1">
      <c r="B51" s="17">
        <v>39</v>
      </c>
      <c r="C51" s="18" t="s">
        <v>1920</v>
      </c>
      <c r="D51" s="25" t="s">
        <v>125</v>
      </c>
      <c r="E51" s="33" t="s">
        <v>877</v>
      </c>
      <c r="F51" s="41"/>
    </row>
    <row r="52" spans="2:7" ht="18.75" customHeight="1">
      <c r="B52" s="17">
        <f t="shared" si="0"/>
        <v>40</v>
      </c>
      <c r="C52" s="18" t="s">
        <v>1920</v>
      </c>
      <c r="D52" s="25"/>
      <c r="E52" s="35" t="s">
        <v>1921</v>
      </c>
      <c r="F52" s="26"/>
      <c r="G52" s="637" t="str">
        <f>IF(OR(F52="X",F53="X",F54="X",F55="X",F56="X",F57="X"),"","Responda la pregunta 7")</f>
        <v>Responda la pregunta 7</v>
      </c>
    </row>
    <row r="53" spans="2:7" ht="18.75" customHeight="1">
      <c r="B53" s="17">
        <f t="shared" si="0"/>
        <v>41</v>
      </c>
      <c r="C53" s="18" t="s">
        <v>1920</v>
      </c>
      <c r="D53" s="25"/>
      <c r="E53" s="35" t="s">
        <v>1922</v>
      </c>
      <c r="F53" s="26"/>
      <c r="G53" s="637"/>
    </row>
    <row r="54" spans="2:7" ht="18.75" customHeight="1">
      <c r="B54" s="17">
        <f t="shared" si="0"/>
        <v>42</v>
      </c>
      <c r="C54" s="18" t="s">
        <v>1920</v>
      </c>
      <c r="D54" s="25"/>
      <c r="E54" s="35" t="s">
        <v>1923</v>
      </c>
      <c r="F54" s="26"/>
      <c r="G54" s="637"/>
    </row>
    <row r="55" spans="2:7" ht="18.75" customHeight="1">
      <c r="B55" s="17">
        <f t="shared" si="0"/>
        <v>43</v>
      </c>
      <c r="C55" s="18" t="s">
        <v>1920</v>
      </c>
      <c r="D55" s="25"/>
      <c r="E55" s="35" t="s">
        <v>1924</v>
      </c>
      <c r="F55" s="26"/>
      <c r="G55" s="637"/>
    </row>
    <row r="56" spans="2:7" ht="18.75" customHeight="1">
      <c r="B56" s="17">
        <f t="shared" si="0"/>
        <v>44</v>
      </c>
      <c r="C56" s="18" t="s">
        <v>1920</v>
      </c>
      <c r="D56" s="25"/>
      <c r="E56" s="35" t="s">
        <v>1925</v>
      </c>
      <c r="F56" s="26"/>
    </row>
    <row r="57" spans="2:7" ht="18.75" customHeight="1">
      <c r="B57" s="17">
        <f t="shared" si="0"/>
        <v>45</v>
      </c>
      <c r="C57" s="18" t="s">
        <v>1920</v>
      </c>
      <c r="D57" s="25"/>
      <c r="E57" s="35" t="s">
        <v>1926</v>
      </c>
      <c r="F57" s="26"/>
    </row>
    <row r="58" spans="2:7" ht="12.6" customHeight="1">
      <c r="D58" s="25"/>
    </row>
    <row r="59" spans="2:7" ht="18.75" customHeight="1">
      <c r="B59" s="17">
        <v>46</v>
      </c>
      <c r="C59" s="18" t="s">
        <v>1927</v>
      </c>
      <c r="D59" s="25" t="s">
        <v>126</v>
      </c>
      <c r="E59" s="33" t="s">
        <v>819</v>
      </c>
      <c r="F59" s="26"/>
      <c r="G59" s="27" t="str">
        <f>IF(F59="","Responda la pregunta 8","")</f>
        <v>Responda la pregunta 8</v>
      </c>
    </row>
    <row r="60" spans="2:7" ht="18.75" customHeight="1">
      <c r="B60" s="17">
        <f>+B59+1</f>
        <v>47</v>
      </c>
      <c r="C60" s="18" t="s">
        <v>1927</v>
      </c>
      <c r="D60" s="25"/>
      <c r="E60" s="42" t="str">
        <f>IF(F59="Sí","Indique nombre y código presupuestario de la institución con la que se comparte","")</f>
        <v/>
      </c>
      <c r="G60" s="43"/>
    </row>
    <row r="61" spans="2:7" ht="18.75" customHeight="1">
      <c r="B61" s="17">
        <f>+B60+1</f>
        <v>48</v>
      </c>
      <c r="C61" s="18" t="s">
        <v>1927</v>
      </c>
      <c r="D61" s="25"/>
      <c r="E61" s="44"/>
      <c r="F61" s="26"/>
      <c r="G61" s="637" t="str">
        <f>IF(F59="No","",IF(AND(F59="Sí",(OR(E61&lt;&gt;"",E62&lt;&gt;"",E63&lt;&gt;"",E64&lt;&gt;""))),"","Se indicó que comparte el edificio, complete lo que se le solicita"))</f>
        <v>Se indicó que comparte el edificio, complete lo que se le solicita</v>
      </c>
    </row>
    <row r="62" spans="2:7" ht="18.75" customHeight="1">
      <c r="B62" s="17">
        <f>+B61+1</f>
        <v>49</v>
      </c>
      <c r="C62" s="18" t="s">
        <v>1927</v>
      </c>
      <c r="D62" s="25"/>
      <c r="E62" s="44"/>
      <c r="F62" s="26"/>
      <c r="G62" s="637"/>
    </row>
    <row r="63" spans="2:7" ht="18.75" customHeight="1">
      <c r="B63" s="17">
        <f>+B62+1</f>
        <v>50</v>
      </c>
      <c r="C63" s="18" t="s">
        <v>1927</v>
      </c>
      <c r="D63" s="25"/>
      <c r="E63" s="44"/>
      <c r="F63" s="26"/>
      <c r="G63" s="637"/>
    </row>
    <row r="64" spans="2:7" ht="18.75" customHeight="1">
      <c r="B64" s="17">
        <f>+B63+1</f>
        <v>51</v>
      </c>
      <c r="C64" s="18" t="s">
        <v>1927</v>
      </c>
      <c r="D64" s="25"/>
      <c r="E64" s="44"/>
      <c r="F64" s="26"/>
      <c r="G64" s="637"/>
    </row>
    <row r="65" spans="2:6" ht="12" customHeight="1">
      <c r="D65" s="25"/>
      <c r="E65" s="45"/>
      <c r="F65" s="46"/>
    </row>
    <row r="66" spans="2:6" ht="18.600000000000001" customHeight="1">
      <c r="D66" s="25"/>
      <c r="E66" s="47" t="s">
        <v>190</v>
      </c>
    </row>
    <row r="67" spans="2:6" ht="18.75" customHeight="1">
      <c r="B67" s="17">
        <v>52</v>
      </c>
      <c r="C67" s="18" t="s">
        <v>1928</v>
      </c>
      <c r="D67" s="25"/>
      <c r="E67" s="643"/>
      <c r="F67" s="644"/>
    </row>
    <row r="68" spans="2:6" ht="18.75" customHeight="1">
      <c r="D68" s="25"/>
      <c r="E68" s="645"/>
      <c r="F68" s="646"/>
    </row>
    <row r="69" spans="2:6" ht="15.6">
      <c r="D69" s="25"/>
      <c r="E69" s="645"/>
      <c r="F69" s="646"/>
    </row>
    <row r="70" spans="2:6" ht="15.6">
      <c r="D70" s="25"/>
      <c r="E70" s="645"/>
      <c r="F70" s="646"/>
    </row>
    <row r="71" spans="2:6" ht="15.6">
      <c r="D71" s="25"/>
      <c r="E71" s="645"/>
      <c r="F71" s="646"/>
    </row>
    <row r="72" spans="2:6" ht="15.6">
      <c r="D72" s="25"/>
      <c r="E72" s="647"/>
      <c r="F72" s="648"/>
    </row>
    <row r="73" spans="2:6" ht="15.6">
      <c r="D73" s="25"/>
    </row>
    <row r="74" spans="2:6" ht="15.6">
      <c r="D74" s="25"/>
    </row>
    <row r="75" spans="2:6" ht="15.6">
      <c r="D75" s="25"/>
    </row>
    <row r="76" spans="2:6" ht="15.6">
      <c r="D76" s="25"/>
    </row>
    <row r="77" spans="2:6" ht="15.6">
      <c r="D77" s="25"/>
    </row>
    <row r="78" spans="2:6" ht="15.6">
      <c r="D78" s="25"/>
    </row>
    <row r="79" spans="2:6" ht="15.6">
      <c r="D79" s="25"/>
    </row>
    <row r="80" spans="2:6" ht="15.6">
      <c r="D80" s="25"/>
    </row>
    <row r="81" spans="2:4" s="20" customFormat="1" ht="15.6">
      <c r="B81" s="17"/>
      <c r="C81" s="18"/>
      <c r="D81" s="25"/>
    </row>
    <row r="82" spans="2:4" s="20" customFormat="1" ht="15.6">
      <c r="B82" s="17"/>
      <c r="C82" s="18"/>
      <c r="D82" s="25"/>
    </row>
    <row r="83" spans="2:4" s="20" customFormat="1" ht="15.6">
      <c r="B83" s="17"/>
      <c r="C83" s="18"/>
      <c r="D83" s="25"/>
    </row>
    <row r="84" spans="2:4" s="20" customFormat="1" ht="15.6">
      <c r="B84" s="17"/>
      <c r="C84" s="18"/>
      <c r="D84" s="25"/>
    </row>
    <row r="85" spans="2:4" s="20" customFormat="1" ht="15.6">
      <c r="B85" s="17"/>
      <c r="C85" s="18"/>
      <c r="D85" s="25"/>
    </row>
    <row r="86" spans="2:4" s="20" customFormat="1" ht="15.6">
      <c r="B86" s="17"/>
      <c r="C86" s="18"/>
      <c r="D86" s="25"/>
    </row>
    <row r="87" spans="2:4" s="20" customFormat="1" ht="15.6">
      <c r="B87" s="17"/>
      <c r="C87" s="18"/>
      <c r="D87" s="25"/>
    </row>
    <row r="88" spans="2:4" s="20" customFormat="1" ht="15.6">
      <c r="B88" s="17"/>
      <c r="C88" s="18"/>
      <c r="D88" s="25"/>
    </row>
    <row r="89" spans="2:4" s="20" customFormat="1" ht="15.6">
      <c r="B89" s="17"/>
      <c r="C89" s="18"/>
      <c r="D89" s="25"/>
    </row>
    <row r="90" spans="2:4" s="20" customFormat="1" ht="15.6">
      <c r="B90" s="17"/>
      <c r="C90" s="18"/>
      <c r="D90" s="25"/>
    </row>
    <row r="91" spans="2:4" s="20" customFormat="1" ht="15.6">
      <c r="B91" s="17"/>
      <c r="C91" s="18"/>
      <c r="D91" s="25"/>
    </row>
    <row r="92" spans="2:4" s="20" customFormat="1" ht="15.6">
      <c r="B92" s="17"/>
      <c r="C92" s="18"/>
      <c r="D92" s="25"/>
    </row>
    <row r="93" spans="2:4" s="20" customFormat="1" ht="15.6">
      <c r="B93" s="17"/>
      <c r="C93" s="18"/>
      <c r="D93" s="25"/>
    </row>
    <row r="94" spans="2:4" s="20" customFormat="1" ht="15.6">
      <c r="B94" s="17"/>
      <c r="C94" s="18"/>
      <c r="D94" s="25"/>
    </row>
  </sheetData>
  <sheetProtection algorithmName="SHA-512" hashValue="rIQXvtbPUc8l1HAHr8JhWtyhv1zu6bgz02tNzSKJusTmGQYZncoM3ZdkmpVa47+pb8wTQkNuZbdOgN4dyCa8tQ==" saltValue="TfwOT+ZeA3qSy991jmlogA==" spinCount="100000" sheet="1" objects="1" scenarios="1"/>
  <mergeCells count="11">
    <mergeCell ref="G31:G34"/>
    <mergeCell ref="G44:G47"/>
    <mergeCell ref="G52:G55"/>
    <mergeCell ref="G61:G64"/>
    <mergeCell ref="E67:F72"/>
    <mergeCell ref="G25:G28"/>
    <mergeCell ref="D2:G2"/>
    <mergeCell ref="E4:E6"/>
    <mergeCell ref="G17:G18"/>
    <mergeCell ref="G19:G20"/>
    <mergeCell ref="G21:G22"/>
  </mergeCells>
  <conditionalFormatting sqref="C8:C13">
    <cfRule type="cellIs" dxfId="18" priority="10" operator="equal">
      <formula>"Error!"</formula>
    </cfRule>
  </conditionalFormatting>
  <conditionalFormatting sqref="C24:D28">
    <cfRule type="cellIs" dxfId="17" priority="15" operator="equal">
      <formula>"Error!"</formula>
    </cfRule>
  </conditionalFormatting>
  <conditionalFormatting sqref="C30:D41">
    <cfRule type="cellIs" dxfId="16" priority="14" operator="equal">
      <formula>"Error!"</formula>
    </cfRule>
  </conditionalFormatting>
  <conditionalFormatting sqref="D17:E17">
    <cfRule type="expression" dxfId="15" priority="4">
      <formula>$F$15="Sí"</formula>
    </cfRule>
  </conditionalFormatting>
  <conditionalFormatting sqref="D18:E22">
    <cfRule type="expression" dxfId="14" priority="3">
      <formula>$F$15="No"</formula>
    </cfRule>
  </conditionalFormatting>
  <conditionalFormatting sqref="E8">
    <cfRule type="cellIs" dxfId="13" priority="12" operator="equal">
      <formula>"Error!"</formula>
    </cfRule>
  </conditionalFormatting>
  <conditionalFormatting sqref="E23:E42">
    <cfRule type="cellIs" dxfId="12" priority="7" operator="equal">
      <formula>"Error!"</formula>
    </cfRule>
  </conditionalFormatting>
  <conditionalFormatting sqref="F4">
    <cfRule type="containsBlanks" dxfId="11" priority="13">
      <formula>LEN(TRIM(F4))=0</formula>
    </cfRule>
  </conditionalFormatting>
  <conditionalFormatting sqref="F9:F13">
    <cfRule type="containsBlanks" dxfId="10" priority="8">
      <formula>LEN(TRIM(F9))=0</formula>
    </cfRule>
  </conditionalFormatting>
  <conditionalFormatting sqref="F15">
    <cfRule type="containsBlanks" dxfId="9" priority="6">
      <formula>LEN(TRIM(F15))=0</formula>
    </cfRule>
  </conditionalFormatting>
  <conditionalFormatting sqref="F17">
    <cfRule type="expression" dxfId="8" priority="2">
      <formula>$G$16=1</formula>
    </cfRule>
    <cfRule type="expression" dxfId="7" priority="5">
      <formula>$F$15="Sí"</formula>
    </cfRule>
  </conditionalFormatting>
  <conditionalFormatting sqref="F19:F22">
    <cfRule type="expression" dxfId="6" priority="1">
      <formula>$F$15="No"</formula>
    </cfRule>
  </conditionalFormatting>
  <conditionalFormatting sqref="F59">
    <cfRule type="containsBlanks" dxfId="5" priority="11">
      <formula>LEN(TRIM(F59))=0</formula>
    </cfRule>
  </conditionalFormatting>
  <dataValidations count="2">
    <dataValidation type="list" allowBlank="1" showInputMessage="1" showErrorMessage="1" sqref="F31:F41 F25:F28 F44:F49 F52:F57 F19:F22" xr:uid="{58D456F8-C12C-4A26-82AA-C6B484171CDE}">
      <formula1>MARCA</formula1>
    </dataValidation>
    <dataValidation type="list" allowBlank="1" showInputMessage="1" showErrorMessage="1" sqref="F4 F9:F13 F59 F15 F17" xr:uid="{E74BA5B3-7283-4719-B3E4-EA27F0438AC1}">
      <formula1>sino</formula1>
    </dataValidation>
  </dataValidations>
  <printOptions horizontalCentered="1" verticalCentered="1"/>
  <pageMargins left="0.19685039370078741" right="0.19685039370078741" top="0.23622047244094491" bottom="0.23622047244094491" header="0.43307086614173229" footer="0.19685039370078741"/>
  <pageSetup scale="68" orientation="landscape" r:id="rId1"/>
  <headerFooter scaleWithDoc="0">
    <oddFooter>&amp;R&amp;"Goudy,Negrita Cursiva"Técnica Nocturna&amp;"Goudy,Cursiva", 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8FB22-00C2-4C61-B651-C5D17D1A6EC9}">
  <sheetPr codeName="Hoja4"/>
  <dimension ref="B1:K35"/>
  <sheetViews>
    <sheetView showGridLines="0" showRuler="0" zoomScale="90" zoomScaleNormal="90" zoomScaleSheetLayoutView="90" zoomScalePageLayoutView="86" workbookViewId="0"/>
  </sheetViews>
  <sheetFormatPr baseColWidth="10" defaultColWidth="11.44140625" defaultRowHeight="13.8"/>
  <cols>
    <col min="1" max="1" width="9.21875" style="21" customWidth="1"/>
    <col min="2" max="2" width="4.109375" style="29" hidden="1" customWidth="1"/>
    <col min="3" max="3" width="60.109375" style="21" customWidth="1"/>
    <col min="4" max="4" width="8.44140625" style="21" customWidth="1"/>
    <col min="5" max="6" width="15.77734375" style="21" customWidth="1"/>
    <col min="7" max="7" width="15.88671875" style="21" customWidth="1"/>
    <col min="8" max="16384" width="11.44140625" style="21"/>
  </cols>
  <sheetData>
    <row r="1" spans="2:11" ht="17.399999999999999">
      <c r="C1" s="19" t="s">
        <v>696</v>
      </c>
      <c r="E1" s="19"/>
      <c r="H1" s="19"/>
      <c r="K1" s="48"/>
    </row>
    <row r="2" spans="2:11" ht="18" thickBot="1">
      <c r="C2" s="19" t="s">
        <v>2089</v>
      </c>
      <c r="E2" s="49"/>
      <c r="F2" s="50"/>
      <c r="G2" s="51"/>
    </row>
    <row r="3" spans="2:11" ht="28.8" thickTop="1" thickBot="1">
      <c r="B3" s="29">
        <v>1</v>
      </c>
      <c r="C3" s="52"/>
      <c r="D3" s="53"/>
      <c r="E3" s="54" t="s">
        <v>209</v>
      </c>
      <c r="F3" s="55" t="s">
        <v>1929</v>
      </c>
    </row>
    <row r="4" spans="2:11" ht="21.6" customHeight="1" thickTop="1">
      <c r="B4" s="29">
        <v>2</v>
      </c>
      <c r="C4" s="56" t="s">
        <v>830</v>
      </c>
      <c r="D4" s="56"/>
      <c r="E4" s="57">
        <f>+E5+E6</f>
        <v>0</v>
      </c>
      <c r="F4" s="58">
        <f>+F5+F6</f>
        <v>0</v>
      </c>
    </row>
    <row r="5" spans="2:11" ht="21.6" customHeight="1">
      <c r="B5" s="29">
        <v>3</v>
      </c>
      <c r="C5" s="59" t="s">
        <v>799</v>
      </c>
      <c r="D5" s="60"/>
      <c r="E5" s="61"/>
      <c r="F5" s="62"/>
      <c r="G5" s="63" t="str">
        <f>IF(AND(OR(E5&gt;0),AND(F5="")),"¿Nada en buen estado?",IF(AND(OR(E5&gt;=0),AND(F5&gt;E5)),"Verifique la cantidad total",""))</f>
        <v/>
      </c>
    </row>
    <row r="6" spans="2:11" ht="21.6" customHeight="1">
      <c r="B6" s="29">
        <v>4</v>
      </c>
      <c r="C6" s="35" t="s">
        <v>697</v>
      </c>
      <c r="D6" s="35"/>
      <c r="E6" s="64">
        <f>+E7+E8+E9</f>
        <v>0</v>
      </c>
      <c r="F6" s="65">
        <f>+F7+F8+F9</f>
        <v>0</v>
      </c>
    </row>
    <row r="7" spans="2:11" ht="21.6" customHeight="1">
      <c r="B7" s="29">
        <v>5</v>
      </c>
      <c r="C7" s="66"/>
      <c r="D7" s="533"/>
      <c r="E7" s="67"/>
      <c r="F7" s="68"/>
      <c r="G7" s="63" t="str">
        <f>IF(AND(OR(E7&gt;0),AND(F7="")),"¿Nada en buen estado?",IF(AND(OR(E7&gt;=0),AND(F7&gt;E7)),"Verifique la cantidad total",""))</f>
        <v/>
      </c>
    </row>
    <row r="8" spans="2:11" ht="21.6" customHeight="1">
      <c r="B8" s="29">
        <v>6</v>
      </c>
      <c r="C8" s="66"/>
      <c r="D8" s="533"/>
      <c r="E8" s="67"/>
      <c r="F8" s="68"/>
      <c r="G8" s="63" t="str">
        <f t="shared" ref="G8:G23" si="0">IF(AND(OR(E8&gt;0),AND(F8="")),"¿Nada en buen estado?",IF(AND(OR(E8&gt;=0),AND(F8&gt;E8)),"Verifique la cantidad total",""))</f>
        <v/>
      </c>
    </row>
    <row r="9" spans="2:11" ht="21.6" customHeight="1">
      <c r="B9" s="29">
        <v>7</v>
      </c>
      <c r="C9" s="66"/>
      <c r="D9" s="533"/>
      <c r="E9" s="67"/>
      <c r="F9" s="68"/>
      <c r="G9" s="63" t="str">
        <f t="shared" si="0"/>
        <v/>
      </c>
    </row>
    <row r="10" spans="2:11" ht="21.6" customHeight="1">
      <c r="B10" s="29">
        <v>8</v>
      </c>
      <c r="C10" s="69" t="s">
        <v>210</v>
      </c>
      <c r="D10" s="69"/>
      <c r="E10" s="67"/>
      <c r="F10" s="70"/>
      <c r="G10" s="63" t="str">
        <f t="shared" si="0"/>
        <v/>
      </c>
    </row>
    <row r="11" spans="2:11" ht="21.6" customHeight="1">
      <c r="B11" s="29">
        <v>9</v>
      </c>
      <c r="C11" s="71" t="s">
        <v>172</v>
      </c>
      <c r="D11" s="71"/>
      <c r="E11" s="67"/>
      <c r="F11" s="70"/>
      <c r="G11" s="63" t="str">
        <f t="shared" si="0"/>
        <v/>
      </c>
    </row>
    <row r="12" spans="2:11" ht="21.6" customHeight="1">
      <c r="B12" s="29">
        <v>10</v>
      </c>
      <c r="C12" s="71" t="s">
        <v>699</v>
      </c>
      <c r="D12" s="71"/>
      <c r="E12" s="67"/>
      <c r="F12" s="70"/>
      <c r="G12" s="63" t="str">
        <f t="shared" si="0"/>
        <v/>
      </c>
    </row>
    <row r="13" spans="2:11" ht="21.6" customHeight="1">
      <c r="B13" s="29">
        <v>11</v>
      </c>
      <c r="C13" s="69" t="s">
        <v>820</v>
      </c>
      <c r="D13" s="69"/>
      <c r="E13" s="67"/>
      <c r="F13" s="70"/>
      <c r="G13" s="63" t="str">
        <f t="shared" si="0"/>
        <v/>
      </c>
    </row>
    <row r="14" spans="2:11" ht="21.6" customHeight="1">
      <c r="B14" s="29">
        <v>12</v>
      </c>
      <c r="C14" s="71" t="s">
        <v>173</v>
      </c>
      <c r="D14" s="71"/>
      <c r="E14" s="67"/>
      <c r="F14" s="70"/>
      <c r="G14" s="63" t="str">
        <f t="shared" si="0"/>
        <v/>
      </c>
    </row>
    <row r="15" spans="2:11" ht="21.6" customHeight="1">
      <c r="B15" s="29">
        <v>13</v>
      </c>
      <c r="C15" s="71" t="s">
        <v>188</v>
      </c>
      <c r="D15" s="71"/>
      <c r="E15" s="67"/>
      <c r="F15" s="70"/>
      <c r="G15" s="63" t="str">
        <f t="shared" si="0"/>
        <v/>
      </c>
    </row>
    <row r="16" spans="2:11" ht="21.6" customHeight="1">
      <c r="B16" s="29">
        <v>14</v>
      </c>
      <c r="C16" s="69" t="s">
        <v>194</v>
      </c>
      <c r="D16" s="72" t="str">
        <f>IF(AND('CUADRO 10'!F9="Sí",OR(E16="",E16=0)),"**",IF(AND(E16&gt;0,OR('CUADRO 10'!F9="No",'CUADRO 10'!F9="")),"/**/",""))</f>
        <v/>
      </c>
      <c r="E16" s="67"/>
      <c r="F16" s="70"/>
      <c r="G16" s="63" t="str">
        <f t="shared" si="0"/>
        <v/>
      </c>
    </row>
    <row r="17" spans="2:7" ht="21.6" customHeight="1">
      <c r="B17" s="29">
        <v>15</v>
      </c>
      <c r="C17" s="71" t="s">
        <v>197</v>
      </c>
      <c r="D17" s="71"/>
      <c r="E17" s="67"/>
      <c r="F17" s="70"/>
      <c r="G17" s="63" t="str">
        <f t="shared" si="0"/>
        <v/>
      </c>
    </row>
    <row r="18" spans="2:7" ht="21.6" customHeight="1">
      <c r="B18" s="29">
        <v>16</v>
      </c>
      <c r="C18" s="71" t="s">
        <v>741</v>
      </c>
      <c r="D18" s="71"/>
      <c r="E18" s="67"/>
      <c r="F18" s="70"/>
      <c r="G18" s="63" t="str">
        <f t="shared" si="0"/>
        <v/>
      </c>
    </row>
    <row r="19" spans="2:7" ht="21.6" customHeight="1">
      <c r="B19" s="29">
        <v>17</v>
      </c>
      <c r="C19" s="71" t="s">
        <v>195</v>
      </c>
      <c r="D19" s="71"/>
      <c r="E19" s="67"/>
      <c r="F19" s="70"/>
      <c r="G19" s="63" t="str">
        <f t="shared" si="0"/>
        <v/>
      </c>
    </row>
    <row r="20" spans="2:7" ht="21.6" customHeight="1">
      <c r="B20" s="29">
        <v>18</v>
      </c>
      <c r="C20" s="71" t="s">
        <v>196</v>
      </c>
      <c r="D20" s="71"/>
      <c r="E20" s="67"/>
      <c r="F20" s="70"/>
      <c r="G20" s="63" t="str">
        <f t="shared" si="0"/>
        <v/>
      </c>
    </row>
    <row r="21" spans="2:7" ht="21.6" customHeight="1">
      <c r="B21" s="29">
        <v>19</v>
      </c>
      <c r="C21" s="71" t="s">
        <v>700</v>
      </c>
      <c r="D21" s="71"/>
      <c r="E21" s="67"/>
      <c r="F21" s="70"/>
      <c r="G21" s="63" t="str">
        <f t="shared" si="0"/>
        <v/>
      </c>
    </row>
    <row r="22" spans="2:7" ht="21.6" customHeight="1">
      <c r="B22" s="29">
        <v>20</v>
      </c>
      <c r="C22" s="73" t="s">
        <v>1930</v>
      </c>
      <c r="D22" s="74" t="str">
        <f>IF(AND('CUADRO 10'!F15="Sí",OR(E22="",E22=0)),"***",IF(AND(E22&gt;0,OR('CUADRO 10'!F15="No",'CUADRO 10'!F15="")),"++",""))</f>
        <v/>
      </c>
      <c r="E22" s="75"/>
      <c r="F22" s="76"/>
      <c r="G22" s="63" t="str">
        <f t="shared" si="0"/>
        <v/>
      </c>
    </row>
    <row r="23" spans="2:7" ht="21.6" customHeight="1" thickBot="1">
      <c r="B23" s="29">
        <v>21</v>
      </c>
      <c r="C23" s="77" t="s">
        <v>832</v>
      </c>
      <c r="D23" s="77"/>
      <c r="E23" s="78"/>
      <c r="F23" s="79"/>
      <c r="G23" s="63" t="str">
        <f t="shared" si="0"/>
        <v/>
      </c>
    </row>
    <row r="24" spans="2:7" ht="14.4" thickTop="1">
      <c r="C24" s="80" t="str">
        <f>IF(D16="**","** En el Cuadro 10 indicó que se cuenta con Servicio de Biblioteca, pero no indica espacio físico en este cuadro.","")</f>
        <v/>
      </c>
      <c r="E24" s="81"/>
      <c r="F24" s="82"/>
      <c r="G24" s="83"/>
    </row>
    <row r="25" spans="2:7">
      <c r="C25" s="80" t="str">
        <f>IF(D16="/**/","/**/ Indicó espacio físico para Biblioteca, pero no indica Servicio de biblioteca en el Cuadro 10.","")</f>
        <v/>
      </c>
      <c r="E25" s="81"/>
      <c r="F25" s="82"/>
      <c r="G25" s="83"/>
    </row>
    <row r="26" spans="2:7">
      <c r="C26" s="80" t="str">
        <f>IF(D22="***","*** Indicó que cuentan con Sala de Lactancia en el Cuadro 10, pero no indica espacio físico.",(IF(D22="++","++ Indicó datos en espacio físico, pero en el Cuadro 10, seleccionó la opción No o la dejó en blanco.","")))</f>
        <v/>
      </c>
    </row>
    <row r="28" spans="2:7" ht="15.6">
      <c r="B28" s="21"/>
      <c r="C28" s="84" t="s">
        <v>190</v>
      </c>
    </row>
    <row r="29" spans="2:7">
      <c r="B29" s="29">
        <v>22</v>
      </c>
      <c r="C29" s="643"/>
      <c r="D29" s="649"/>
      <c r="E29" s="649"/>
      <c r="F29" s="644"/>
    </row>
    <row r="30" spans="2:7">
      <c r="C30" s="645"/>
      <c r="D30" s="650"/>
      <c r="E30" s="650"/>
      <c r="F30" s="646"/>
    </row>
    <row r="31" spans="2:7">
      <c r="C31" s="645"/>
      <c r="D31" s="650"/>
      <c r="E31" s="650"/>
      <c r="F31" s="646"/>
    </row>
    <row r="32" spans="2:7">
      <c r="C32" s="645"/>
      <c r="D32" s="650"/>
      <c r="E32" s="650"/>
      <c r="F32" s="646"/>
    </row>
    <row r="33" spans="3:6">
      <c r="C33" s="645"/>
      <c r="D33" s="650"/>
      <c r="E33" s="650"/>
      <c r="F33" s="646"/>
    </row>
    <row r="34" spans="3:6">
      <c r="C34" s="645"/>
      <c r="D34" s="650"/>
      <c r="E34" s="650"/>
      <c r="F34" s="646"/>
    </row>
    <row r="35" spans="3:6">
      <c r="C35" s="647"/>
      <c r="D35" s="651"/>
      <c r="E35" s="651"/>
      <c r="F35" s="648"/>
    </row>
  </sheetData>
  <sheetProtection algorithmName="SHA-512" hashValue="E8wm9fqau/R/CvrWKzIe4Jd24eVmPuoUy9D/XE7qGWh1eDw8w4De7VmjmVHDw5fgp25n4tui8yLzy4xbu8C2RQ==" saltValue="Nnhf9EHMPq4xEp6z7SHLtg==" spinCount="100000" sheet="1" objects="1" scenarios="1"/>
  <mergeCells count="1">
    <mergeCell ref="C29:F35"/>
  </mergeCells>
  <conditionalFormatting sqref="E4:F4">
    <cfRule type="cellIs" dxfId="4" priority="2" operator="equal">
      <formula>0</formula>
    </cfRule>
  </conditionalFormatting>
  <conditionalFormatting sqref="E6:F6">
    <cfRule type="cellIs" dxfId="3" priority="3" operator="equal">
      <formula>0</formula>
    </cfRule>
  </conditionalFormatting>
  <conditionalFormatting sqref="G5 G7:G23">
    <cfRule type="cellIs" dxfId="2" priority="1" operator="equal">
      <formula>"Error!"</formula>
    </cfRule>
  </conditionalFormatting>
  <dataValidations count="1">
    <dataValidation type="whole" operator="greaterThanOrEqual" allowBlank="1" showInputMessage="1" showErrorMessage="1" sqref="F24:G25 E4:F23" xr:uid="{6B323EA1-9A53-4894-BF1A-BF7A59A14A9E}">
      <formula1>0</formula1>
    </dataValidation>
  </dataValidations>
  <printOptions horizontalCentered="1" verticalCentered="1"/>
  <pageMargins left="0.19685039370078741" right="0.19685039370078741" top="0.23622047244094491" bottom="0.23622047244094491" header="0.43307086614173229" footer="0.19685039370078741"/>
  <pageSetup scale="68" orientation="landscape" r:id="rId1"/>
  <headerFooter scaleWithDoc="0">
    <oddFooter>&amp;R&amp;"Goudy,Negrita Cursiva"Técnica Nocturna&amp;"Goudy,Cursiva", 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B7DBE-3943-4B8A-B43C-B08231AB77EE}">
  <sheetPr codeName="Hoja6"/>
  <dimension ref="B1:G18"/>
  <sheetViews>
    <sheetView showGridLines="0" showRuler="0" zoomScale="90" zoomScaleNormal="90" zoomScaleSheetLayoutView="90" zoomScalePageLayoutView="86" workbookViewId="0"/>
  </sheetViews>
  <sheetFormatPr baseColWidth="10" defaultColWidth="11.44140625" defaultRowHeight="13.8"/>
  <cols>
    <col min="1" max="1" width="9.21875" style="21" customWidth="1"/>
    <col min="2" max="2" width="3.21875" style="29" hidden="1" customWidth="1"/>
    <col min="3" max="3" width="43.77734375" style="21" customWidth="1"/>
    <col min="4" max="7" width="15.6640625" style="21" customWidth="1"/>
    <col min="8" max="16384" width="11.44140625" style="21"/>
  </cols>
  <sheetData>
    <row r="1" spans="2:7" ht="17.399999999999999">
      <c r="C1" s="19" t="s">
        <v>2092</v>
      </c>
      <c r="D1" s="19"/>
    </row>
    <row r="2" spans="2:7" ht="38.4" customHeight="1" thickBot="1">
      <c r="C2" s="655" t="s">
        <v>2090</v>
      </c>
      <c r="D2" s="655"/>
      <c r="E2" s="655"/>
      <c r="F2" s="655"/>
      <c r="G2" s="655"/>
    </row>
    <row r="3" spans="2:7" ht="24.6" customHeight="1" thickTop="1">
      <c r="B3" s="29">
        <f>+B2+1</f>
        <v>1</v>
      </c>
      <c r="C3" s="652" t="s">
        <v>187</v>
      </c>
      <c r="D3" s="581" t="s">
        <v>186</v>
      </c>
      <c r="E3" s="583"/>
      <c r="F3" s="654" t="s">
        <v>1931</v>
      </c>
      <c r="G3" s="582"/>
    </row>
    <row r="4" spans="2:7" ht="31.2" customHeight="1" thickBot="1">
      <c r="B4" s="29">
        <f t="shared" ref="B4:B8" si="0">+B3+1</f>
        <v>2</v>
      </c>
      <c r="C4" s="653"/>
      <c r="D4" s="88" t="s">
        <v>1932</v>
      </c>
      <c r="E4" s="89" t="s">
        <v>181</v>
      </c>
      <c r="F4" s="90" t="s">
        <v>1932</v>
      </c>
      <c r="G4" s="91" t="s">
        <v>181</v>
      </c>
    </row>
    <row r="5" spans="2:7" ht="26.4" customHeight="1" thickTop="1">
      <c r="B5" s="29">
        <f t="shared" si="0"/>
        <v>3</v>
      </c>
      <c r="C5" s="92" t="s">
        <v>182</v>
      </c>
      <c r="D5" s="93">
        <f>SUM(D6:D8)</f>
        <v>0</v>
      </c>
      <c r="E5" s="94">
        <f>SUM(E6:E8)</f>
        <v>0</v>
      </c>
      <c r="F5" s="95">
        <f>SUM(F6:F8)</f>
        <v>0</v>
      </c>
      <c r="G5" s="96">
        <f>SUM(G6:G8)</f>
        <v>0</v>
      </c>
    </row>
    <row r="6" spans="2:7" ht="26.4" customHeight="1">
      <c r="B6" s="29">
        <f t="shared" si="0"/>
        <v>4</v>
      </c>
      <c r="C6" s="97" t="s">
        <v>183</v>
      </c>
      <c r="D6" s="98"/>
      <c r="E6" s="99"/>
      <c r="F6" s="100"/>
      <c r="G6" s="101"/>
    </row>
    <row r="7" spans="2:7" ht="26.4" customHeight="1">
      <c r="B7" s="29">
        <f t="shared" si="0"/>
        <v>5</v>
      </c>
      <c r="C7" s="97" t="s">
        <v>184</v>
      </c>
      <c r="D7" s="98"/>
      <c r="E7" s="99"/>
      <c r="F7" s="100"/>
      <c r="G7" s="101"/>
    </row>
    <row r="8" spans="2:7" ht="26.4" customHeight="1" thickBot="1">
      <c r="B8" s="29">
        <f t="shared" si="0"/>
        <v>6</v>
      </c>
      <c r="C8" s="102" t="s">
        <v>185</v>
      </c>
      <c r="D8" s="103"/>
      <c r="E8" s="104"/>
      <c r="F8" s="105"/>
      <c r="G8" s="106"/>
    </row>
    <row r="9" spans="2:7" ht="14.4" thickTop="1"/>
    <row r="11" spans="2:7" ht="15.6">
      <c r="C11" s="84" t="s">
        <v>190</v>
      </c>
    </row>
    <row r="12" spans="2:7">
      <c r="B12" s="29">
        <v>7</v>
      </c>
      <c r="C12" s="643"/>
      <c r="D12" s="649"/>
      <c r="E12" s="649"/>
      <c r="F12" s="649"/>
      <c r="G12" s="644"/>
    </row>
    <row r="13" spans="2:7">
      <c r="C13" s="645"/>
      <c r="D13" s="650"/>
      <c r="E13" s="650"/>
      <c r="F13" s="650"/>
      <c r="G13" s="646"/>
    </row>
    <row r="14" spans="2:7">
      <c r="C14" s="645"/>
      <c r="D14" s="650"/>
      <c r="E14" s="650"/>
      <c r="F14" s="650"/>
      <c r="G14" s="646"/>
    </row>
    <row r="15" spans="2:7">
      <c r="C15" s="645"/>
      <c r="D15" s="650"/>
      <c r="E15" s="650"/>
      <c r="F15" s="650"/>
      <c r="G15" s="646"/>
    </row>
    <row r="16" spans="2:7">
      <c r="C16" s="645"/>
      <c r="D16" s="650"/>
      <c r="E16" s="650"/>
      <c r="F16" s="650"/>
      <c r="G16" s="646"/>
    </row>
    <row r="17" spans="3:7">
      <c r="C17" s="645"/>
      <c r="D17" s="650"/>
      <c r="E17" s="650"/>
      <c r="F17" s="650"/>
      <c r="G17" s="646"/>
    </row>
    <row r="18" spans="3:7">
      <c r="C18" s="647"/>
      <c r="D18" s="651"/>
      <c r="E18" s="651"/>
      <c r="F18" s="651"/>
      <c r="G18" s="648"/>
    </row>
  </sheetData>
  <sheetProtection algorithmName="SHA-512" hashValue="v3xyFVY/XpFbKjMYlC/BNNyvqPjPAPYq2r1JXFvMt7QU8XYJ6qgJ5jJ4Mua5wicZLbTRzPuTaKsnomPaMlyyNw==" saltValue="D8kRB+/TJsVaOfwyUnQKWg==" spinCount="100000" sheet="1" objects="1" scenarios="1"/>
  <mergeCells count="5">
    <mergeCell ref="C3:C4"/>
    <mergeCell ref="D3:E3"/>
    <mergeCell ref="F3:G3"/>
    <mergeCell ref="C12:G18"/>
    <mergeCell ref="C2:G2"/>
  </mergeCells>
  <conditionalFormatting sqref="D5:G5">
    <cfRule type="cellIs" dxfId="1" priority="1" operator="equal">
      <formula>0</formula>
    </cfRule>
  </conditionalFormatting>
  <dataValidations count="1">
    <dataValidation type="whole" operator="greaterThanOrEqual" allowBlank="1" showInputMessage="1" showErrorMessage="1" sqref="D5:G8" xr:uid="{2A716CC9-4307-4862-8902-165790E54EFA}">
      <formula1>0</formula1>
    </dataValidation>
  </dataValidations>
  <printOptions horizontalCentered="1" verticalCentered="1"/>
  <pageMargins left="0.19685039370078741" right="0.19685039370078741" top="0.23622047244094491" bottom="0.23622047244094491" header="0.43307086614173229" footer="0.19685039370078741"/>
  <pageSetup scale="68" orientation="landscape" r:id="rId1"/>
  <headerFooter scaleWithDoc="0">
    <oddFooter>&amp;R&amp;"Goudy,Negrita Cursiva"Técnica Nocturna&amp;"Goudy,Cursiva", 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F2E6A-2F1A-4F93-9613-0B127C26813D}">
  <sheetPr codeName="Hoja7"/>
  <dimension ref="B1:M17"/>
  <sheetViews>
    <sheetView showGridLines="0" showRuler="0" zoomScale="90" zoomScaleNormal="90" zoomScaleSheetLayoutView="90" zoomScalePageLayoutView="86" workbookViewId="0"/>
  </sheetViews>
  <sheetFormatPr baseColWidth="10" defaultColWidth="11.44140625" defaultRowHeight="13.8"/>
  <cols>
    <col min="1" max="1" width="9.88671875" style="21" customWidth="1"/>
    <col min="2" max="2" width="3.21875" style="29" hidden="1" customWidth="1"/>
    <col min="3" max="3" width="46.44140625" style="21" customWidth="1"/>
    <col min="4" max="11" width="13" style="21" customWidth="1"/>
    <col min="12" max="12" width="23.33203125" style="107" customWidth="1"/>
    <col min="13" max="16384" width="11.44140625" style="21"/>
  </cols>
  <sheetData>
    <row r="1" spans="2:13" ht="17.399999999999999">
      <c r="C1" s="19" t="s">
        <v>1880</v>
      </c>
      <c r="D1" s="19"/>
      <c r="H1" s="19"/>
      <c r="K1" s="48"/>
      <c r="L1" s="48"/>
    </row>
    <row r="2" spans="2:13" ht="18" thickBot="1">
      <c r="C2" s="19" t="s">
        <v>2091</v>
      </c>
      <c r="D2" s="23"/>
      <c r="H2" s="23"/>
      <c r="I2" s="23"/>
    </row>
    <row r="3" spans="2:13" ht="25.8" customHeight="1" thickTop="1">
      <c r="B3" s="29">
        <v>1</v>
      </c>
      <c r="C3" s="528"/>
      <c r="D3" s="656" t="s">
        <v>0</v>
      </c>
      <c r="E3" s="657"/>
      <c r="F3" s="658" t="s">
        <v>836</v>
      </c>
      <c r="G3" s="659"/>
      <c r="H3" s="660" t="s">
        <v>837</v>
      </c>
      <c r="I3" s="657"/>
      <c r="J3" s="660" t="s">
        <v>838</v>
      </c>
      <c r="K3" s="659"/>
    </row>
    <row r="4" spans="2:13" ht="29.4" customHeight="1" thickBot="1">
      <c r="B4" s="29">
        <v>2</v>
      </c>
      <c r="C4" s="529"/>
      <c r="D4" s="108" t="s">
        <v>0</v>
      </c>
      <c r="E4" s="109" t="s">
        <v>1929</v>
      </c>
      <c r="F4" s="110" t="s">
        <v>0</v>
      </c>
      <c r="G4" s="109" t="s">
        <v>1929</v>
      </c>
      <c r="H4" s="111" t="s">
        <v>0</v>
      </c>
      <c r="I4" s="109" t="s">
        <v>1929</v>
      </c>
      <c r="J4" s="111" t="s">
        <v>0</v>
      </c>
      <c r="K4" s="112" t="s">
        <v>1929</v>
      </c>
    </row>
    <row r="5" spans="2:13" ht="23.4" customHeight="1" thickTop="1">
      <c r="B5" s="29">
        <v>3</v>
      </c>
      <c r="C5" s="113" t="s">
        <v>835</v>
      </c>
      <c r="D5" s="114">
        <f>+F5+H5+J5</f>
        <v>0</v>
      </c>
      <c r="E5" s="115">
        <f>+G5+I5+K5</f>
        <v>0</v>
      </c>
      <c r="F5" s="116"/>
      <c r="G5" s="117"/>
      <c r="H5" s="118"/>
      <c r="I5" s="119"/>
      <c r="J5" s="118"/>
      <c r="K5" s="117"/>
      <c r="L5" s="661" t="str">
        <f>IF(AND(D5&gt;0,E5=0),"¿Nada en buen estado?",IF(OR(G5&gt;F5,I5&gt;H5,K5&gt;J5),"Verifique la cantidad total, se indicó más cantidad en buen estado",""))</f>
        <v/>
      </c>
      <c r="M5" s="661"/>
    </row>
    <row r="6" spans="2:13" ht="23.4" customHeight="1">
      <c r="B6" s="29">
        <v>4</v>
      </c>
      <c r="C6" s="120" t="s">
        <v>175</v>
      </c>
      <c r="D6" s="121">
        <f t="shared" ref="D6:E9" si="0">+F6+H6+J6</f>
        <v>0</v>
      </c>
      <c r="E6" s="122">
        <f t="shared" si="0"/>
        <v>0</v>
      </c>
      <c r="F6" s="123"/>
      <c r="G6" s="124"/>
      <c r="H6" s="125"/>
      <c r="I6" s="126"/>
      <c r="J6" s="125"/>
      <c r="K6" s="124"/>
      <c r="L6" s="661" t="str">
        <f>IF(AND(D6&gt;0,E6=0),"¿Nada en buen estado?",IF(OR(G6&gt;F6,I6&gt;H6,K6&gt;J6),"Verifique la cantidad total, se indicó más cantidad en buen estado",""))</f>
        <v/>
      </c>
      <c r="M6" s="661"/>
    </row>
    <row r="7" spans="2:13" ht="23.4" customHeight="1">
      <c r="B7" s="29">
        <v>5</v>
      </c>
      <c r="C7" s="120" t="s">
        <v>174</v>
      </c>
      <c r="D7" s="121">
        <f t="shared" si="0"/>
        <v>0</v>
      </c>
      <c r="E7" s="122">
        <f t="shared" si="0"/>
        <v>0</v>
      </c>
      <c r="F7" s="123"/>
      <c r="G7" s="124"/>
      <c r="H7" s="125"/>
      <c r="I7" s="126"/>
      <c r="J7" s="125"/>
      <c r="K7" s="124"/>
      <c r="L7" s="661" t="str">
        <f t="shared" ref="L7:L9" si="1">IF(AND(D7&gt;0,E7=0),"¿Nada en buen estado?",IF(OR(G7&gt;F7,I7&gt;H7,K7&gt;J7),"Verifique la cantidad total, se indicó más cantidad en buen estado",""))</f>
        <v/>
      </c>
      <c r="M7" s="661"/>
    </row>
    <row r="8" spans="2:13" ht="23.4" customHeight="1">
      <c r="B8" s="29">
        <v>6</v>
      </c>
      <c r="C8" s="120" t="s">
        <v>839</v>
      </c>
      <c r="D8" s="121">
        <f t="shared" si="0"/>
        <v>0</v>
      </c>
      <c r="E8" s="122">
        <f t="shared" si="0"/>
        <v>0</v>
      </c>
      <c r="F8" s="123"/>
      <c r="G8" s="124"/>
      <c r="H8" s="125"/>
      <c r="I8" s="126"/>
      <c r="J8" s="125"/>
      <c r="K8" s="124"/>
      <c r="L8" s="661" t="str">
        <f t="shared" si="1"/>
        <v/>
      </c>
      <c r="M8" s="661"/>
    </row>
    <row r="9" spans="2:13" ht="23.4" customHeight="1">
      <c r="B9" s="29">
        <v>7</v>
      </c>
      <c r="C9" s="525" t="s">
        <v>854</v>
      </c>
      <c r="D9" s="526">
        <f t="shared" si="0"/>
        <v>0</v>
      </c>
      <c r="E9" s="527">
        <f t="shared" si="0"/>
        <v>0</v>
      </c>
      <c r="F9" s="125"/>
      <c r="G9" s="124"/>
      <c r="H9" s="125"/>
      <c r="I9" s="126"/>
      <c r="J9" s="125"/>
      <c r="K9" s="124"/>
      <c r="L9" s="661" t="str">
        <f t="shared" si="1"/>
        <v/>
      </c>
      <c r="M9" s="661"/>
    </row>
    <row r="10" spans="2:13" ht="23.4" customHeight="1" thickBot="1">
      <c r="B10" s="29">
        <v>8</v>
      </c>
      <c r="C10" s="127" t="s">
        <v>857</v>
      </c>
      <c r="D10" s="530"/>
      <c r="E10" s="128"/>
      <c r="F10" s="669"/>
      <c r="G10" s="669"/>
      <c r="H10" s="669"/>
      <c r="I10" s="669"/>
      <c r="J10" s="669"/>
      <c r="K10" s="669"/>
      <c r="L10" s="661" t="str">
        <f t="shared" ref="L10" si="2">IF(AND(D10&gt;0,E10=0),"¿Nada en buen estado?",IF(OR(G10&gt;F10,I10&gt;H10,K10&gt;J10),"Verifique la cantidad total, se indicó más cantidad en buen estado",""))</f>
        <v/>
      </c>
      <c r="M10" s="661"/>
    </row>
    <row r="11" spans="2:13" ht="21" customHeight="1" thickTop="1"/>
    <row r="12" spans="2:13" ht="15.6">
      <c r="C12" s="84" t="s">
        <v>190</v>
      </c>
    </row>
    <row r="13" spans="2:13" ht="20.399999999999999" customHeight="1">
      <c r="B13" s="29">
        <v>9</v>
      </c>
      <c r="C13" s="643"/>
      <c r="D13" s="649"/>
      <c r="E13" s="649"/>
      <c r="F13" s="649"/>
      <c r="G13" s="649"/>
      <c r="H13" s="649"/>
      <c r="I13" s="649"/>
      <c r="J13" s="662"/>
      <c r="K13" s="663"/>
    </row>
    <row r="14" spans="2:13" ht="20.399999999999999" customHeight="1">
      <c r="C14" s="645"/>
      <c r="D14" s="650"/>
      <c r="E14" s="650"/>
      <c r="F14" s="650"/>
      <c r="G14" s="650"/>
      <c r="H14" s="650"/>
      <c r="I14" s="650"/>
      <c r="J14" s="664"/>
      <c r="K14" s="665"/>
    </row>
    <row r="15" spans="2:13" ht="20.399999999999999" customHeight="1">
      <c r="C15" s="645"/>
      <c r="D15" s="650"/>
      <c r="E15" s="650"/>
      <c r="F15" s="650"/>
      <c r="G15" s="650"/>
      <c r="H15" s="650"/>
      <c r="I15" s="650"/>
      <c r="J15" s="664"/>
      <c r="K15" s="665"/>
    </row>
    <row r="16" spans="2:13" ht="20.399999999999999" customHeight="1">
      <c r="C16" s="645"/>
      <c r="D16" s="650"/>
      <c r="E16" s="650"/>
      <c r="F16" s="650"/>
      <c r="G16" s="650"/>
      <c r="H16" s="650"/>
      <c r="I16" s="650"/>
      <c r="J16" s="664"/>
      <c r="K16" s="665"/>
    </row>
    <row r="17" spans="3:11" ht="20.399999999999999" customHeight="1">
      <c r="C17" s="666"/>
      <c r="D17" s="667"/>
      <c r="E17" s="667"/>
      <c r="F17" s="667"/>
      <c r="G17" s="667"/>
      <c r="H17" s="667"/>
      <c r="I17" s="667"/>
      <c r="J17" s="667"/>
      <c r="K17" s="668"/>
    </row>
  </sheetData>
  <sheetProtection algorithmName="SHA-512" hashValue="DN4b9CueJto8bFb1luUw8a2muHaMr7IaNv4KbYwkXgnoelUMHkG/D3rQu5zN3oB5koARhA+XOjJ2EozL05hFNA==" saltValue="y6mJo7e4a9uXw8azXZKw4g==" spinCount="100000" sheet="1" objects="1" scenarios="1"/>
  <mergeCells count="12">
    <mergeCell ref="L6:M6"/>
    <mergeCell ref="L7:M7"/>
    <mergeCell ref="L8:M8"/>
    <mergeCell ref="L9:M9"/>
    <mergeCell ref="C13:K17"/>
    <mergeCell ref="F10:K10"/>
    <mergeCell ref="L10:M10"/>
    <mergeCell ref="D3:E3"/>
    <mergeCell ref="F3:G3"/>
    <mergeCell ref="H3:I3"/>
    <mergeCell ref="J3:K3"/>
    <mergeCell ref="L5:M5"/>
  </mergeCells>
  <conditionalFormatting sqref="D5:E10 L5:L10">
    <cfRule type="cellIs" dxfId="0" priority="1" operator="equal">
      <formula>0</formula>
    </cfRule>
  </conditionalFormatting>
  <printOptions horizontalCentered="1" verticalCentered="1"/>
  <pageMargins left="0.19685039370078741" right="0.19685039370078741" top="0.23622047244094491" bottom="0.23622047244094491" header="0.43307086614173229" footer="0.19685039370078741"/>
  <pageSetup scale="68" orientation="landscape" r:id="rId1"/>
  <headerFooter scaleWithDoc="0">
    <oddFooter>&amp;R&amp;"Goudy,Negrita Cursiva"Técnica Nocturna&amp;"Goudy,Cursiva",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8">
    <tabColor rgb="FF3366FF"/>
  </sheetPr>
  <dimension ref="A1:W96"/>
  <sheetViews>
    <sheetView zoomScale="80" zoomScaleNormal="80" workbookViewId="0">
      <pane ySplit="2" topLeftCell="A42" activePane="bottomLeft" state="frozen"/>
      <selection activeCell="B8" sqref="B8"/>
      <selection pane="bottomLeft" activeCell="F42" sqref="F42"/>
    </sheetView>
  </sheetViews>
  <sheetFormatPr baseColWidth="10" defaultColWidth="11.44140625" defaultRowHeight="14.4"/>
  <cols>
    <col min="1" max="1" width="8.109375" style="5" bestFit="1" customWidth="1"/>
    <col min="2" max="2" width="7.88671875" style="5" bestFit="1" customWidth="1"/>
    <col min="3" max="3" width="11.44140625" style="1"/>
    <col min="4" max="4" width="7.88671875" style="5" bestFit="1" customWidth="1"/>
    <col min="5" max="5" width="8.109375" style="5" bestFit="1" customWidth="1"/>
    <col min="6" max="6" width="54.33203125" style="5" customWidth="1"/>
    <col min="7" max="7" width="19.6640625" style="5" bestFit="1" customWidth="1"/>
    <col min="8" max="8" width="8.109375" style="5" bestFit="1" customWidth="1"/>
    <col min="9" max="9" width="5.5546875" style="5" bestFit="1" customWidth="1"/>
    <col min="10" max="10" width="7.109375" style="5" bestFit="1" customWidth="1"/>
    <col min="11" max="11" width="6.109375" style="5" bestFit="1" customWidth="1"/>
    <col min="12" max="12" width="8.109375" style="5" customWidth="1"/>
    <col min="13" max="13" width="13.33203125" style="5" bestFit="1" customWidth="1"/>
    <col min="14" max="14" width="23.33203125" style="5" bestFit="1" customWidth="1"/>
    <col min="15" max="15" width="22.33203125" style="5" bestFit="1" customWidth="1"/>
    <col min="16" max="16" width="24.109375" style="5" bestFit="1" customWidth="1"/>
    <col min="17" max="17" width="10" style="5" bestFit="1" customWidth="1"/>
    <col min="18" max="18" width="36" style="5" bestFit="1" customWidth="1"/>
    <col min="19" max="20" width="13.88671875" style="5" customWidth="1"/>
    <col min="21" max="21" width="33.6640625" style="5" bestFit="1" customWidth="1"/>
    <col min="22" max="22" width="50.88671875" style="5" bestFit="1" customWidth="1"/>
    <col min="23" max="23" width="12.44140625" style="5" bestFit="1" customWidth="1"/>
    <col min="24" max="16384" width="11.44140625" style="1"/>
  </cols>
  <sheetData>
    <row r="1" spans="1:23">
      <c r="A1" s="2">
        <v>1</v>
      </c>
      <c r="B1" s="2">
        <v>2</v>
      </c>
      <c r="D1" s="2">
        <v>1</v>
      </c>
      <c r="E1" s="2">
        <v>2</v>
      </c>
      <c r="F1" s="2">
        <v>3</v>
      </c>
      <c r="G1" s="2">
        <v>4</v>
      </c>
      <c r="H1" s="2">
        <v>5</v>
      </c>
      <c r="I1" s="2">
        <v>6</v>
      </c>
      <c r="J1" s="2">
        <v>7</v>
      </c>
      <c r="K1" s="2">
        <v>8</v>
      </c>
      <c r="L1" s="2">
        <v>9</v>
      </c>
      <c r="M1" s="2">
        <v>10</v>
      </c>
      <c r="N1" s="2">
        <v>11</v>
      </c>
      <c r="O1" s="2">
        <v>12</v>
      </c>
      <c r="P1" s="2">
        <v>13</v>
      </c>
      <c r="Q1" s="2">
        <v>14</v>
      </c>
      <c r="R1" s="2">
        <v>15</v>
      </c>
      <c r="S1" s="2">
        <v>16</v>
      </c>
      <c r="T1" s="2">
        <v>17</v>
      </c>
      <c r="U1" s="2">
        <v>18</v>
      </c>
      <c r="V1" s="2">
        <v>19</v>
      </c>
      <c r="W1" s="2">
        <v>20</v>
      </c>
    </row>
    <row r="2" spans="1:23" s="4" customFormat="1">
      <c r="A2" s="3" t="s">
        <v>14</v>
      </c>
      <c r="B2" s="3" t="s">
        <v>13</v>
      </c>
      <c r="D2" s="3" t="s">
        <v>13</v>
      </c>
      <c r="E2" s="3" t="s">
        <v>14</v>
      </c>
      <c r="F2" s="3" t="s">
        <v>15</v>
      </c>
      <c r="G2" s="3" t="s">
        <v>16</v>
      </c>
      <c r="H2" s="3" t="s">
        <v>17</v>
      </c>
      <c r="I2" s="3" t="s">
        <v>18</v>
      </c>
      <c r="J2" s="3" t="s">
        <v>19</v>
      </c>
      <c r="K2" s="3" t="s">
        <v>20</v>
      </c>
      <c r="L2" s="3" t="s">
        <v>690</v>
      </c>
      <c r="M2" s="3" t="s">
        <v>21</v>
      </c>
      <c r="N2" s="3" t="s">
        <v>22</v>
      </c>
      <c r="O2" s="3" t="s">
        <v>23</v>
      </c>
      <c r="P2" s="3" t="s">
        <v>24</v>
      </c>
      <c r="Q2" s="3" t="s">
        <v>25</v>
      </c>
      <c r="R2" s="3" t="s">
        <v>26</v>
      </c>
      <c r="S2" s="3" t="s">
        <v>27</v>
      </c>
      <c r="T2" s="3" t="s">
        <v>28</v>
      </c>
      <c r="U2" s="3" t="s">
        <v>29</v>
      </c>
      <c r="V2" s="3" t="s">
        <v>30</v>
      </c>
      <c r="W2" s="3" t="s">
        <v>31</v>
      </c>
    </row>
    <row r="3" spans="1:23">
      <c r="A3" s="7" t="s">
        <v>1418</v>
      </c>
      <c r="B3" s="7" t="s">
        <v>1417</v>
      </c>
      <c r="D3" s="7" t="s">
        <v>800</v>
      </c>
      <c r="E3" s="7" t="s">
        <v>802</v>
      </c>
      <c r="F3" s="7" t="s">
        <v>804</v>
      </c>
      <c r="G3" s="7" t="s">
        <v>36</v>
      </c>
      <c r="H3" s="7" t="s">
        <v>2</v>
      </c>
      <c r="I3" s="7" t="s">
        <v>33</v>
      </c>
      <c r="J3" s="7" t="s">
        <v>2</v>
      </c>
      <c r="K3" s="7" t="s">
        <v>2</v>
      </c>
      <c r="L3" s="7" t="s">
        <v>337</v>
      </c>
      <c r="M3" s="7"/>
      <c r="N3" s="7"/>
      <c r="O3" s="7"/>
      <c r="P3" s="7" t="s">
        <v>68</v>
      </c>
      <c r="Q3" s="7" t="s">
        <v>2014</v>
      </c>
      <c r="R3" s="7" t="s">
        <v>806</v>
      </c>
      <c r="S3" s="7">
        <v>24400430</v>
      </c>
      <c r="T3" s="7">
        <v>24418841</v>
      </c>
      <c r="U3" s="7" t="s">
        <v>878</v>
      </c>
      <c r="V3" s="7" t="s">
        <v>807</v>
      </c>
    </row>
    <row r="4" spans="1:23">
      <c r="A4" s="7" t="s">
        <v>1370</v>
      </c>
      <c r="B4" s="7" t="s">
        <v>1369</v>
      </c>
      <c r="D4" s="7" t="s">
        <v>801</v>
      </c>
      <c r="E4" s="7" t="s">
        <v>803</v>
      </c>
      <c r="F4" s="7" t="s">
        <v>805</v>
      </c>
      <c r="G4" s="7" t="s">
        <v>47</v>
      </c>
      <c r="H4" s="7" t="s">
        <v>3</v>
      </c>
      <c r="I4" s="7" t="s">
        <v>35</v>
      </c>
      <c r="J4" s="7" t="s">
        <v>2</v>
      </c>
      <c r="K4" s="7" t="s">
        <v>5</v>
      </c>
      <c r="L4" s="7" t="s">
        <v>452</v>
      </c>
      <c r="M4" s="7"/>
      <c r="N4" s="7"/>
      <c r="O4" s="7"/>
      <c r="P4" s="7" t="s">
        <v>753</v>
      </c>
      <c r="Q4" s="7" t="s">
        <v>742</v>
      </c>
      <c r="R4" s="7" t="s">
        <v>808</v>
      </c>
      <c r="S4" s="7">
        <v>25370505</v>
      </c>
      <c r="T4" s="7">
        <v>25373023</v>
      </c>
      <c r="U4" s="7" t="s">
        <v>809</v>
      </c>
      <c r="V4" s="7" t="s">
        <v>2015</v>
      </c>
    </row>
    <row r="5" spans="1:23">
      <c r="A5" s="7" t="s">
        <v>1670</v>
      </c>
      <c r="B5" s="7" t="s">
        <v>1669</v>
      </c>
      <c r="D5" s="7" t="s">
        <v>1314</v>
      </c>
      <c r="E5" s="7" t="s">
        <v>1315</v>
      </c>
      <c r="F5" s="7" t="s">
        <v>1316</v>
      </c>
      <c r="G5" s="7" t="s">
        <v>34</v>
      </c>
      <c r="H5" s="7" t="s">
        <v>1317</v>
      </c>
      <c r="I5" s="7" t="s">
        <v>32</v>
      </c>
      <c r="J5" s="7" t="s">
        <v>4</v>
      </c>
      <c r="K5" s="7" t="s">
        <v>2</v>
      </c>
      <c r="L5" s="7" t="s">
        <v>230</v>
      </c>
      <c r="M5" s="7"/>
      <c r="N5" s="7"/>
      <c r="O5" s="7"/>
      <c r="P5" s="7" t="s">
        <v>1318</v>
      </c>
      <c r="Q5" s="7" t="s">
        <v>2014</v>
      </c>
      <c r="R5" s="7" t="s">
        <v>1319</v>
      </c>
      <c r="S5" s="7">
        <v>22519096</v>
      </c>
      <c r="T5" s="7"/>
      <c r="U5" s="7" t="s">
        <v>1320</v>
      </c>
      <c r="V5" s="7" t="s">
        <v>2016</v>
      </c>
    </row>
    <row r="6" spans="1:23">
      <c r="A6" s="7" t="s">
        <v>1665</v>
      </c>
      <c r="B6" s="7" t="s">
        <v>1664</v>
      </c>
      <c r="D6" s="7" t="s">
        <v>1321</v>
      </c>
      <c r="E6" s="7" t="s">
        <v>1322</v>
      </c>
      <c r="F6" s="7" t="s">
        <v>1323</v>
      </c>
      <c r="G6" s="7" t="s">
        <v>47</v>
      </c>
      <c r="H6" s="7" t="s">
        <v>1324</v>
      </c>
      <c r="I6" s="7" t="s">
        <v>35</v>
      </c>
      <c r="J6" s="7" t="s">
        <v>4</v>
      </c>
      <c r="K6" s="7" t="s">
        <v>3</v>
      </c>
      <c r="L6" s="7" t="s">
        <v>466</v>
      </c>
      <c r="M6" s="7"/>
      <c r="N6" s="7"/>
      <c r="O6" s="7"/>
      <c r="P6" s="7" t="s">
        <v>72</v>
      </c>
      <c r="Q6" s="7" t="s">
        <v>2014</v>
      </c>
      <c r="R6" s="7" t="s">
        <v>1325</v>
      </c>
      <c r="S6" s="7">
        <v>22795239</v>
      </c>
      <c r="T6" s="7">
        <v>22795206</v>
      </c>
      <c r="U6" s="7" t="s">
        <v>1326</v>
      </c>
      <c r="V6" s="7" t="s">
        <v>2017</v>
      </c>
    </row>
    <row r="7" spans="1:23">
      <c r="A7" s="7" t="s">
        <v>1654</v>
      </c>
      <c r="B7" s="7" t="s">
        <v>1653</v>
      </c>
      <c r="D7" s="7" t="s">
        <v>1327</v>
      </c>
      <c r="E7" s="7" t="s">
        <v>1328</v>
      </c>
      <c r="F7" s="7" t="s">
        <v>1329</v>
      </c>
      <c r="G7" s="7" t="s">
        <v>38</v>
      </c>
      <c r="H7" s="7" t="s">
        <v>2</v>
      </c>
      <c r="I7" s="7" t="s">
        <v>1330</v>
      </c>
      <c r="J7" s="7" t="s">
        <v>2</v>
      </c>
      <c r="K7" s="7" t="s">
        <v>1331</v>
      </c>
      <c r="L7" s="7" t="s">
        <v>613</v>
      </c>
      <c r="M7" s="7"/>
      <c r="N7" s="7"/>
      <c r="O7" s="7"/>
      <c r="P7" s="7" t="s">
        <v>1332</v>
      </c>
      <c r="Q7" s="7" t="s">
        <v>2014</v>
      </c>
      <c r="R7" s="7" t="s">
        <v>1333</v>
      </c>
      <c r="S7" s="7">
        <v>26630274</v>
      </c>
      <c r="T7" s="7"/>
      <c r="U7" s="7" t="s">
        <v>1334</v>
      </c>
      <c r="V7" s="7" t="s">
        <v>1335</v>
      </c>
    </row>
    <row r="8" spans="1:23">
      <c r="A8" s="7" t="s">
        <v>1385</v>
      </c>
      <c r="B8" s="7" t="s">
        <v>1384</v>
      </c>
      <c r="D8" s="7" t="s">
        <v>1336</v>
      </c>
      <c r="E8" s="7" t="s">
        <v>1337</v>
      </c>
      <c r="F8" s="7" t="s">
        <v>1338</v>
      </c>
      <c r="G8" s="7" t="s">
        <v>1846</v>
      </c>
      <c r="H8" s="7" t="s">
        <v>2</v>
      </c>
      <c r="I8" s="7" t="s">
        <v>1339</v>
      </c>
      <c r="J8" s="7" t="s">
        <v>2</v>
      </c>
      <c r="K8" s="7" t="s">
        <v>2</v>
      </c>
      <c r="L8" s="7" t="s">
        <v>661</v>
      </c>
      <c r="M8" s="7"/>
      <c r="N8" s="7"/>
      <c r="O8" s="7"/>
      <c r="P8" s="7" t="s">
        <v>1340</v>
      </c>
      <c r="Q8" s="7" t="s">
        <v>2014</v>
      </c>
      <c r="R8" s="7" t="s">
        <v>1341</v>
      </c>
      <c r="S8" s="7">
        <v>27954110</v>
      </c>
      <c r="T8" s="7">
        <v>27954110</v>
      </c>
      <c r="U8" s="7" t="s">
        <v>2018</v>
      </c>
      <c r="V8" s="7" t="s">
        <v>1342</v>
      </c>
    </row>
    <row r="9" spans="1:23">
      <c r="A9" s="7" t="s">
        <v>1410</v>
      </c>
      <c r="B9" s="7" t="s">
        <v>1409</v>
      </c>
      <c r="D9" s="7" t="s">
        <v>1343</v>
      </c>
      <c r="E9" s="7" t="s">
        <v>1344</v>
      </c>
      <c r="F9" s="7" t="s">
        <v>1345</v>
      </c>
      <c r="G9" s="7" t="s">
        <v>59</v>
      </c>
      <c r="H9" s="7" t="s">
        <v>3</v>
      </c>
      <c r="I9" s="7" t="s">
        <v>1346</v>
      </c>
      <c r="J9" s="7" t="s">
        <v>2</v>
      </c>
      <c r="K9" s="7" t="s">
        <v>2</v>
      </c>
      <c r="L9" s="7" t="s">
        <v>547</v>
      </c>
      <c r="M9" s="7"/>
      <c r="N9" s="7"/>
      <c r="O9" s="7"/>
      <c r="P9" s="7" t="s">
        <v>1347</v>
      </c>
      <c r="Q9" s="7" t="s">
        <v>2014</v>
      </c>
      <c r="R9" s="7" t="s">
        <v>2019</v>
      </c>
      <c r="S9" s="7">
        <v>26660506</v>
      </c>
      <c r="T9" s="7">
        <v>26656370</v>
      </c>
      <c r="U9" s="7" t="s">
        <v>1857</v>
      </c>
      <c r="V9" s="7" t="s">
        <v>2020</v>
      </c>
    </row>
    <row r="10" spans="1:23">
      <c r="A10" s="7" t="s">
        <v>1506</v>
      </c>
      <c r="B10" s="7" t="s">
        <v>1505</v>
      </c>
      <c r="D10" s="7" t="s">
        <v>1348</v>
      </c>
      <c r="E10" s="7" t="s">
        <v>1349</v>
      </c>
      <c r="F10" s="7" t="s">
        <v>1350</v>
      </c>
      <c r="G10" s="7" t="s">
        <v>1351</v>
      </c>
      <c r="H10" s="7" t="s">
        <v>5</v>
      </c>
      <c r="I10" s="7" t="s">
        <v>32</v>
      </c>
      <c r="J10" s="7" t="s">
        <v>1352</v>
      </c>
      <c r="K10" s="7" t="s">
        <v>3</v>
      </c>
      <c r="L10" s="7" t="s">
        <v>317</v>
      </c>
      <c r="M10" s="7"/>
      <c r="N10" s="7"/>
      <c r="O10" s="7"/>
      <c r="P10" s="7" t="s">
        <v>1353</v>
      </c>
      <c r="Q10" s="7" t="s">
        <v>2014</v>
      </c>
      <c r="R10" s="7" t="s">
        <v>1354</v>
      </c>
      <c r="S10" s="7">
        <v>22732009</v>
      </c>
      <c r="T10" s="7"/>
      <c r="U10" s="7" t="s">
        <v>2021</v>
      </c>
      <c r="V10" s="7" t="s">
        <v>1355</v>
      </c>
    </row>
    <row r="11" spans="1:23">
      <c r="A11" s="7" t="s">
        <v>1511</v>
      </c>
      <c r="B11" s="7" t="s">
        <v>1510</v>
      </c>
      <c r="D11" s="7" t="s">
        <v>1356</v>
      </c>
      <c r="E11" s="7" t="s">
        <v>1357</v>
      </c>
      <c r="F11" s="7" t="s">
        <v>1358</v>
      </c>
      <c r="G11" s="7" t="s">
        <v>1359</v>
      </c>
      <c r="H11" s="7" t="s">
        <v>3</v>
      </c>
      <c r="I11" s="7" t="s">
        <v>32</v>
      </c>
      <c r="J11" s="7" t="s">
        <v>1360</v>
      </c>
      <c r="K11" s="7" t="s">
        <v>2</v>
      </c>
      <c r="L11" s="7" t="s">
        <v>313</v>
      </c>
      <c r="M11" s="7"/>
      <c r="N11" s="7"/>
      <c r="O11" s="7"/>
      <c r="P11" s="7" t="s">
        <v>73</v>
      </c>
      <c r="Q11" s="7" t="s">
        <v>2014</v>
      </c>
      <c r="R11" s="7" t="s">
        <v>1361</v>
      </c>
      <c r="S11" s="7">
        <v>25411015</v>
      </c>
      <c r="T11" s="7">
        <v>25411134</v>
      </c>
      <c r="U11" s="7" t="s">
        <v>1362</v>
      </c>
      <c r="V11" s="7" t="s">
        <v>2022</v>
      </c>
    </row>
    <row r="12" spans="1:23">
      <c r="A12" s="7" t="s">
        <v>1819</v>
      </c>
      <c r="B12" s="7" t="s">
        <v>1818</v>
      </c>
      <c r="D12" s="7" t="s">
        <v>1363</v>
      </c>
      <c r="E12" s="7" t="s">
        <v>1364</v>
      </c>
      <c r="F12" s="7" t="s">
        <v>1365</v>
      </c>
      <c r="G12" s="7" t="s">
        <v>1366</v>
      </c>
      <c r="H12" s="7" t="s">
        <v>2</v>
      </c>
      <c r="I12" s="7" t="s">
        <v>1330</v>
      </c>
      <c r="J12" s="7" t="s">
        <v>4</v>
      </c>
      <c r="K12" s="7" t="s">
        <v>2</v>
      </c>
      <c r="L12" s="7" t="s">
        <v>625</v>
      </c>
      <c r="M12" s="7"/>
      <c r="N12" s="7"/>
      <c r="O12" s="7"/>
      <c r="P12" s="7" t="s">
        <v>1367</v>
      </c>
      <c r="Q12" s="7" t="s">
        <v>2014</v>
      </c>
      <c r="R12" s="7" t="s">
        <v>1503</v>
      </c>
      <c r="S12" s="7">
        <v>27300045</v>
      </c>
      <c r="T12" s="7"/>
      <c r="U12" s="7" t="s">
        <v>1869</v>
      </c>
      <c r="V12" s="7" t="s">
        <v>1368</v>
      </c>
    </row>
    <row r="13" spans="1:23">
      <c r="A13" s="7" t="s">
        <v>1549</v>
      </c>
      <c r="B13" s="7" t="s">
        <v>1548</v>
      </c>
      <c r="D13" s="7" t="s">
        <v>1369</v>
      </c>
      <c r="E13" s="7" t="s">
        <v>1370</v>
      </c>
      <c r="F13" s="7" t="s">
        <v>1371</v>
      </c>
      <c r="G13" s="7" t="s">
        <v>1351</v>
      </c>
      <c r="H13" s="7" t="s">
        <v>2</v>
      </c>
      <c r="I13" s="7" t="s">
        <v>32</v>
      </c>
      <c r="J13" s="7" t="s">
        <v>2</v>
      </c>
      <c r="K13" s="7" t="s">
        <v>1372</v>
      </c>
      <c r="L13" s="7" t="s">
        <v>226</v>
      </c>
      <c r="M13" s="7"/>
      <c r="N13" s="7"/>
      <c r="O13" s="7"/>
      <c r="P13" s="7" t="s">
        <v>1373</v>
      </c>
      <c r="Q13" s="7" t="s">
        <v>2014</v>
      </c>
      <c r="R13" s="7" t="s">
        <v>1864</v>
      </c>
      <c r="S13" s="7">
        <v>22271827</v>
      </c>
      <c r="T13" s="7">
        <v>22262040</v>
      </c>
      <c r="U13" s="7" t="s">
        <v>1374</v>
      </c>
      <c r="V13" s="7" t="s">
        <v>1375</v>
      </c>
    </row>
    <row r="14" spans="1:23">
      <c r="A14" s="7" t="s">
        <v>1446</v>
      </c>
      <c r="B14" s="7" t="s">
        <v>1445</v>
      </c>
      <c r="D14" s="7" t="s">
        <v>1376</v>
      </c>
      <c r="E14" s="7" t="s">
        <v>1377</v>
      </c>
      <c r="F14" s="7" t="s">
        <v>1378</v>
      </c>
      <c r="G14" s="7" t="s">
        <v>1379</v>
      </c>
      <c r="H14" s="7" t="s">
        <v>2</v>
      </c>
      <c r="I14" s="7" t="s">
        <v>1330</v>
      </c>
      <c r="J14" s="7" t="s">
        <v>2</v>
      </c>
      <c r="K14" s="7" t="s">
        <v>6</v>
      </c>
      <c r="L14" s="7" t="s">
        <v>610</v>
      </c>
      <c r="M14" s="7"/>
      <c r="N14" s="7"/>
      <c r="O14" s="7"/>
      <c r="P14" s="7" t="s">
        <v>1380</v>
      </c>
      <c r="Q14" s="7" t="s">
        <v>2014</v>
      </c>
      <c r="R14" s="7" t="s">
        <v>2023</v>
      </c>
      <c r="S14" s="7">
        <v>26410125</v>
      </c>
      <c r="T14" s="7">
        <v>26410125</v>
      </c>
      <c r="U14" s="7" t="s">
        <v>1382</v>
      </c>
      <c r="V14" s="7" t="s">
        <v>1383</v>
      </c>
    </row>
    <row r="15" spans="1:23">
      <c r="A15" s="7" t="s">
        <v>1618</v>
      </c>
      <c r="B15" s="7" t="s">
        <v>1617</v>
      </c>
      <c r="D15" s="7" t="s">
        <v>1384</v>
      </c>
      <c r="E15" s="7" t="s">
        <v>1385</v>
      </c>
      <c r="F15" s="7" t="s">
        <v>1386</v>
      </c>
      <c r="G15" s="7" t="s">
        <v>50</v>
      </c>
      <c r="H15" s="7" t="s">
        <v>2</v>
      </c>
      <c r="I15" s="7" t="s">
        <v>32</v>
      </c>
      <c r="J15" s="7" t="s">
        <v>5</v>
      </c>
      <c r="K15" s="7" t="s">
        <v>2</v>
      </c>
      <c r="L15" s="7" t="s">
        <v>243</v>
      </c>
      <c r="M15" s="7"/>
      <c r="N15" s="7"/>
      <c r="O15" s="7"/>
      <c r="P15" s="7" t="s">
        <v>1387</v>
      </c>
      <c r="Q15" s="7" t="s">
        <v>2014</v>
      </c>
      <c r="R15" s="7" t="s">
        <v>1388</v>
      </c>
      <c r="S15" s="7">
        <v>21065400</v>
      </c>
      <c r="T15" s="7"/>
      <c r="U15" s="7" t="s">
        <v>1389</v>
      </c>
      <c r="V15" s="7" t="s">
        <v>1390</v>
      </c>
    </row>
    <row r="16" spans="1:23">
      <c r="A16" s="7" t="s">
        <v>2077</v>
      </c>
      <c r="B16" s="7" t="s">
        <v>2076</v>
      </c>
      <c r="D16" s="7" t="s">
        <v>1391</v>
      </c>
      <c r="E16" s="7" t="s">
        <v>1392</v>
      </c>
      <c r="F16" s="7" t="s">
        <v>1393</v>
      </c>
      <c r="G16" s="7" t="s">
        <v>63</v>
      </c>
      <c r="H16" s="7" t="s">
        <v>6</v>
      </c>
      <c r="I16" s="7" t="s">
        <v>1330</v>
      </c>
      <c r="J16" s="7" t="s">
        <v>1372</v>
      </c>
      <c r="K16" s="7" t="s">
        <v>2</v>
      </c>
      <c r="L16" s="7" t="s">
        <v>659</v>
      </c>
      <c r="M16" s="7"/>
      <c r="N16" s="7"/>
      <c r="O16" s="7"/>
      <c r="P16" s="7" t="s">
        <v>79</v>
      </c>
      <c r="Q16" s="7" t="s">
        <v>2014</v>
      </c>
      <c r="R16" s="7" t="s">
        <v>1394</v>
      </c>
      <c r="S16" s="7">
        <v>26433694</v>
      </c>
      <c r="T16" s="7">
        <v>26433991</v>
      </c>
      <c r="U16" s="7" t="s">
        <v>1395</v>
      </c>
      <c r="V16" s="7" t="s">
        <v>1396</v>
      </c>
    </row>
    <row r="17" spans="1:22">
      <c r="A17" s="7" t="s">
        <v>1533</v>
      </c>
      <c r="B17" s="7" t="s">
        <v>1532</v>
      </c>
      <c r="D17" s="7" t="s">
        <v>1397</v>
      </c>
      <c r="E17" s="7" t="s">
        <v>1398</v>
      </c>
      <c r="F17" s="7" t="s">
        <v>1399</v>
      </c>
      <c r="G17" s="7" t="s">
        <v>84</v>
      </c>
      <c r="H17" s="7" t="s">
        <v>6</v>
      </c>
      <c r="I17" s="7" t="s">
        <v>1346</v>
      </c>
      <c r="J17" s="7" t="s">
        <v>1372</v>
      </c>
      <c r="K17" s="7" t="s">
        <v>2</v>
      </c>
      <c r="L17" s="7" t="s">
        <v>602</v>
      </c>
      <c r="M17" s="7"/>
      <c r="N17" s="7"/>
      <c r="O17" s="7"/>
      <c r="P17" s="7" t="s">
        <v>1400</v>
      </c>
      <c r="Q17" s="7" t="s">
        <v>2014</v>
      </c>
      <c r="R17" s="7" t="s">
        <v>1401</v>
      </c>
      <c r="S17" s="7">
        <v>26599045</v>
      </c>
      <c r="T17" s="7">
        <v>26599045</v>
      </c>
      <c r="U17" s="7" t="s">
        <v>1402</v>
      </c>
      <c r="V17" s="7" t="s">
        <v>1861</v>
      </c>
    </row>
    <row r="18" spans="1:22">
      <c r="A18" s="7" t="s">
        <v>1628</v>
      </c>
      <c r="B18" s="7" t="s">
        <v>1627</v>
      </c>
      <c r="D18" s="7" t="s">
        <v>1403</v>
      </c>
      <c r="E18" s="7" t="s">
        <v>1404</v>
      </c>
      <c r="F18" s="7" t="s">
        <v>1405</v>
      </c>
      <c r="G18" s="7" t="s">
        <v>1351</v>
      </c>
      <c r="H18" s="7" t="s">
        <v>5</v>
      </c>
      <c r="I18" s="7" t="s">
        <v>32</v>
      </c>
      <c r="J18" s="7" t="s">
        <v>1352</v>
      </c>
      <c r="K18" s="7" t="s">
        <v>5</v>
      </c>
      <c r="L18" s="7" t="s">
        <v>319</v>
      </c>
      <c r="M18" s="7"/>
      <c r="N18" s="7"/>
      <c r="O18" s="7"/>
      <c r="P18" s="7" t="s">
        <v>1406</v>
      </c>
      <c r="Q18" s="7" t="s">
        <v>2014</v>
      </c>
      <c r="R18" s="7" t="s">
        <v>2024</v>
      </c>
      <c r="S18" s="7">
        <v>22765536</v>
      </c>
      <c r="T18" s="7">
        <v>22765536</v>
      </c>
      <c r="U18" s="7" t="s">
        <v>1407</v>
      </c>
      <c r="V18" s="7" t="s">
        <v>1408</v>
      </c>
    </row>
    <row r="19" spans="1:22">
      <c r="A19" s="7" t="s">
        <v>1574</v>
      </c>
      <c r="B19" s="7" t="s">
        <v>1573</v>
      </c>
      <c r="D19" s="7" t="s">
        <v>1409</v>
      </c>
      <c r="E19" s="7" t="s">
        <v>1410</v>
      </c>
      <c r="F19" s="7" t="s">
        <v>1411</v>
      </c>
      <c r="G19" s="7" t="s">
        <v>61</v>
      </c>
      <c r="H19" s="7" t="s">
        <v>4</v>
      </c>
      <c r="I19" s="7" t="s">
        <v>32</v>
      </c>
      <c r="J19" s="7" t="s">
        <v>1412</v>
      </c>
      <c r="K19" s="7" t="s">
        <v>4</v>
      </c>
      <c r="L19" s="7" t="s">
        <v>322</v>
      </c>
      <c r="M19" s="7"/>
      <c r="N19" s="7"/>
      <c r="O19" s="7"/>
      <c r="P19" s="7" t="s">
        <v>1413</v>
      </c>
      <c r="Q19" s="7" t="s">
        <v>2014</v>
      </c>
      <c r="R19" s="7" t="s">
        <v>1414</v>
      </c>
      <c r="S19" s="7">
        <v>27710910</v>
      </c>
      <c r="T19" s="7"/>
      <c r="U19" s="7" t="s">
        <v>1415</v>
      </c>
      <c r="V19" s="7" t="s">
        <v>1416</v>
      </c>
    </row>
    <row r="20" spans="1:22">
      <c r="A20" s="7" t="s">
        <v>1622</v>
      </c>
      <c r="B20" s="7" t="s">
        <v>1621</v>
      </c>
      <c r="D20" s="7" t="s">
        <v>1417</v>
      </c>
      <c r="E20" s="7" t="s">
        <v>1418</v>
      </c>
      <c r="F20" s="7" t="s">
        <v>1419</v>
      </c>
      <c r="G20" s="7" t="s">
        <v>1420</v>
      </c>
      <c r="H20" s="7" t="s">
        <v>2</v>
      </c>
      <c r="I20" s="7" t="s">
        <v>32</v>
      </c>
      <c r="J20" s="7" t="s">
        <v>1331</v>
      </c>
      <c r="K20" s="7" t="s">
        <v>4</v>
      </c>
      <c r="L20" s="7" t="s">
        <v>270</v>
      </c>
      <c r="M20" s="7"/>
      <c r="N20" s="7"/>
      <c r="O20" s="7"/>
      <c r="P20" s="7" t="s">
        <v>1421</v>
      </c>
      <c r="Q20" s="7" t="s">
        <v>2014</v>
      </c>
      <c r="R20" s="7" t="s">
        <v>1422</v>
      </c>
      <c r="S20" s="7">
        <v>22350428</v>
      </c>
      <c r="T20" s="7">
        <v>22350936</v>
      </c>
      <c r="U20" s="7" t="s">
        <v>2025</v>
      </c>
      <c r="V20" s="7" t="s">
        <v>1872</v>
      </c>
    </row>
    <row r="21" spans="1:22">
      <c r="A21" s="7" t="s">
        <v>1528</v>
      </c>
      <c r="B21" s="7" t="s">
        <v>1527</v>
      </c>
      <c r="D21" s="7" t="s">
        <v>1423</v>
      </c>
      <c r="E21" s="7" t="s">
        <v>1424</v>
      </c>
      <c r="F21" s="7" t="s">
        <v>1425</v>
      </c>
      <c r="G21" s="7" t="s">
        <v>1426</v>
      </c>
      <c r="H21" s="7" t="s">
        <v>6</v>
      </c>
      <c r="I21" s="7" t="s">
        <v>1330</v>
      </c>
      <c r="J21" s="7" t="s">
        <v>1331</v>
      </c>
      <c r="K21" s="7" t="s">
        <v>2</v>
      </c>
      <c r="L21" s="7" t="s">
        <v>649</v>
      </c>
      <c r="M21" s="7"/>
      <c r="N21" s="7"/>
      <c r="O21" s="7"/>
      <c r="P21" s="7" t="s">
        <v>74</v>
      </c>
      <c r="Q21" s="7" t="s">
        <v>2014</v>
      </c>
      <c r="R21" s="7" t="s">
        <v>2026</v>
      </c>
      <c r="S21" s="7">
        <v>27733125</v>
      </c>
      <c r="T21" s="7">
        <v>27733125</v>
      </c>
      <c r="U21" s="7" t="s">
        <v>1427</v>
      </c>
      <c r="V21" s="7" t="s">
        <v>1428</v>
      </c>
    </row>
    <row r="22" spans="1:22">
      <c r="A22" s="7" t="s">
        <v>1677</v>
      </c>
      <c r="B22" s="7" t="s">
        <v>1676</v>
      </c>
      <c r="D22" s="7" t="s">
        <v>1429</v>
      </c>
      <c r="E22" s="7" t="s">
        <v>1430</v>
      </c>
      <c r="F22" s="7" t="s">
        <v>1431</v>
      </c>
      <c r="G22" s="7" t="s">
        <v>1426</v>
      </c>
      <c r="H22" s="7" t="s">
        <v>2</v>
      </c>
      <c r="I22" s="7" t="s">
        <v>1330</v>
      </c>
      <c r="J22" s="7" t="s">
        <v>1317</v>
      </c>
      <c r="K22" s="7" t="s">
        <v>2</v>
      </c>
      <c r="L22" s="7" t="s">
        <v>646</v>
      </c>
      <c r="M22" s="7"/>
      <c r="N22" s="7"/>
      <c r="O22" s="7"/>
      <c r="P22" s="7" t="s">
        <v>1432</v>
      </c>
      <c r="Q22" s="7" t="s">
        <v>2014</v>
      </c>
      <c r="R22" s="7" t="s">
        <v>1775</v>
      </c>
      <c r="S22" s="7">
        <v>27750142</v>
      </c>
      <c r="T22" s="7">
        <v>27753132</v>
      </c>
      <c r="U22" s="7" t="s">
        <v>1433</v>
      </c>
      <c r="V22" s="7" t="s">
        <v>1871</v>
      </c>
    </row>
    <row r="23" spans="1:22">
      <c r="A23" s="7" t="s">
        <v>1357</v>
      </c>
      <c r="B23" s="7" t="s">
        <v>1356</v>
      </c>
      <c r="D23" s="7" t="s">
        <v>1434</v>
      </c>
      <c r="E23" s="7" t="s">
        <v>1435</v>
      </c>
      <c r="F23" s="7" t="s">
        <v>1436</v>
      </c>
      <c r="G23" s="7" t="s">
        <v>1426</v>
      </c>
      <c r="H23" s="7" t="s">
        <v>5</v>
      </c>
      <c r="I23" s="7" t="s">
        <v>1330</v>
      </c>
      <c r="J23" s="7" t="s">
        <v>1317</v>
      </c>
      <c r="K23" s="7" t="s">
        <v>4</v>
      </c>
      <c r="L23" s="7" t="s">
        <v>647</v>
      </c>
      <c r="M23" s="7"/>
      <c r="N23" s="7"/>
      <c r="O23" s="7"/>
      <c r="P23" s="7" t="s">
        <v>1437</v>
      </c>
      <c r="Q23" s="7" t="s">
        <v>2014</v>
      </c>
      <c r="R23" s="7" t="s">
        <v>1438</v>
      </c>
      <c r="S23" s="7">
        <v>27899047</v>
      </c>
      <c r="T23" s="7">
        <v>27899047</v>
      </c>
      <c r="U23" s="7" t="s">
        <v>1439</v>
      </c>
      <c r="V23" s="7" t="s">
        <v>2027</v>
      </c>
    </row>
    <row r="24" spans="1:22">
      <c r="A24" s="7" t="s">
        <v>1644</v>
      </c>
      <c r="B24" s="7" t="s">
        <v>1643</v>
      </c>
      <c r="D24" s="7" t="s">
        <v>1440</v>
      </c>
      <c r="E24" s="7" t="s">
        <v>1441</v>
      </c>
      <c r="F24" s="7" t="s">
        <v>1442</v>
      </c>
      <c r="G24" s="7" t="s">
        <v>1379</v>
      </c>
      <c r="H24" s="7" t="s">
        <v>5</v>
      </c>
      <c r="I24" s="7" t="s">
        <v>1330</v>
      </c>
      <c r="J24" s="7" t="s">
        <v>2</v>
      </c>
      <c r="K24" s="7" t="s">
        <v>5</v>
      </c>
      <c r="L24" s="7" t="s">
        <v>609</v>
      </c>
      <c r="M24" s="7"/>
      <c r="N24" s="7"/>
      <c r="O24" s="7"/>
      <c r="P24" s="7" t="s">
        <v>1443</v>
      </c>
      <c r="Q24" s="7" t="s">
        <v>2014</v>
      </c>
      <c r="R24" s="7" t="s">
        <v>1444</v>
      </c>
      <c r="S24" s="7">
        <v>26500141</v>
      </c>
      <c r="T24" s="7">
        <v>26500140</v>
      </c>
      <c r="U24" s="7" t="s">
        <v>2028</v>
      </c>
      <c r="V24" s="7" t="s">
        <v>2029</v>
      </c>
    </row>
    <row r="25" spans="1:22">
      <c r="A25" s="7" t="s">
        <v>1590</v>
      </c>
      <c r="B25" s="7" t="s">
        <v>1589</v>
      </c>
      <c r="D25" s="7" t="s">
        <v>1445</v>
      </c>
      <c r="E25" s="7" t="s">
        <v>1446</v>
      </c>
      <c r="F25" s="7" t="s">
        <v>1447</v>
      </c>
      <c r="G25" s="7" t="s">
        <v>44</v>
      </c>
      <c r="H25" s="7" t="s">
        <v>5</v>
      </c>
      <c r="I25" s="7" t="s">
        <v>33</v>
      </c>
      <c r="J25" s="7" t="s">
        <v>1448</v>
      </c>
      <c r="K25" s="7" t="s">
        <v>5</v>
      </c>
      <c r="L25" s="7" t="s">
        <v>411</v>
      </c>
      <c r="M25" s="7"/>
      <c r="N25" s="7"/>
      <c r="O25" s="7"/>
      <c r="P25" s="7" t="s">
        <v>70</v>
      </c>
      <c r="Q25" s="7" t="s">
        <v>2014</v>
      </c>
      <c r="R25" s="7" t="s">
        <v>1856</v>
      </c>
      <c r="S25" s="7">
        <v>24740059</v>
      </c>
      <c r="T25" s="7">
        <v>24744189</v>
      </c>
      <c r="U25" s="7" t="s">
        <v>2030</v>
      </c>
      <c r="V25" s="7" t="s">
        <v>1449</v>
      </c>
    </row>
    <row r="26" spans="1:22">
      <c r="A26" s="7" t="s">
        <v>1717</v>
      </c>
      <c r="B26" s="7" t="s">
        <v>1716</v>
      </c>
      <c r="D26" s="7" t="s">
        <v>1450</v>
      </c>
      <c r="E26" s="7" t="s">
        <v>1451</v>
      </c>
      <c r="F26" s="7" t="s">
        <v>1452</v>
      </c>
      <c r="G26" s="7" t="s">
        <v>36</v>
      </c>
      <c r="H26" s="7" t="s">
        <v>3</v>
      </c>
      <c r="I26" s="7" t="s">
        <v>33</v>
      </c>
      <c r="J26" s="7" t="s">
        <v>2</v>
      </c>
      <c r="K26" s="7" t="s">
        <v>1448</v>
      </c>
      <c r="L26" s="7" t="s">
        <v>346</v>
      </c>
      <c r="M26" s="7"/>
      <c r="N26" s="7"/>
      <c r="O26" s="7"/>
      <c r="P26" s="7" t="s">
        <v>1453</v>
      </c>
      <c r="Q26" s="7" t="s">
        <v>2014</v>
      </c>
      <c r="R26" s="7" t="s">
        <v>1859</v>
      </c>
      <c r="S26" s="7">
        <v>24406240</v>
      </c>
      <c r="T26" s="7">
        <v>24406240</v>
      </c>
      <c r="U26" s="7" t="s">
        <v>1860</v>
      </c>
      <c r="V26" s="7" t="s">
        <v>1455</v>
      </c>
    </row>
    <row r="27" spans="1:22">
      <c r="A27" s="7" t="s">
        <v>1480</v>
      </c>
      <c r="B27" s="7" t="s">
        <v>1479</v>
      </c>
      <c r="D27" s="7" t="s">
        <v>1456</v>
      </c>
      <c r="E27" s="7" t="s">
        <v>1457</v>
      </c>
      <c r="F27" s="7" t="s">
        <v>1458</v>
      </c>
      <c r="G27" s="7" t="s">
        <v>46</v>
      </c>
      <c r="H27" s="7" t="s">
        <v>1317</v>
      </c>
      <c r="I27" s="7" t="s">
        <v>1346</v>
      </c>
      <c r="J27" s="7" t="s">
        <v>4</v>
      </c>
      <c r="K27" s="7" t="s">
        <v>1317</v>
      </c>
      <c r="L27" s="7" t="s">
        <v>565</v>
      </c>
      <c r="M27" s="7"/>
      <c r="N27" s="7"/>
      <c r="O27" s="7"/>
      <c r="P27" s="7" t="s">
        <v>83</v>
      </c>
      <c r="Q27" s="7" t="s">
        <v>2014</v>
      </c>
      <c r="R27" s="7" t="s">
        <v>2031</v>
      </c>
      <c r="S27" s="7">
        <v>26811882</v>
      </c>
      <c r="T27" s="7">
        <v>26811882</v>
      </c>
      <c r="U27" s="7" t="s">
        <v>1459</v>
      </c>
      <c r="V27" s="7" t="s">
        <v>1849</v>
      </c>
    </row>
    <row r="28" spans="1:22">
      <c r="A28" s="7" t="s">
        <v>1344</v>
      </c>
      <c r="B28" s="7" t="s">
        <v>1343</v>
      </c>
      <c r="D28" s="7" t="s">
        <v>1460</v>
      </c>
      <c r="E28" s="7" t="s">
        <v>1461</v>
      </c>
      <c r="F28" s="7" t="s">
        <v>1462</v>
      </c>
      <c r="G28" s="7" t="s">
        <v>46</v>
      </c>
      <c r="H28" s="7" t="s">
        <v>6</v>
      </c>
      <c r="I28" s="7" t="s">
        <v>1346</v>
      </c>
      <c r="J28" s="7" t="s">
        <v>6</v>
      </c>
      <c r="K28" s="7" t="s">
        <v>2</v>
      </c>
      <c r="L28" s="7" t="s">
        <v>572</v>
      </c>
      <c r="M28" s="7"/>
      <c r="N28" s="7"/>
      <c r="O28" s="7"/>
      <c r="P28" s="7" t="s">
        <v>1463</v>
      </c>
      <c r="Q28" s="7" t="s">
        <v>2014</v>
      </c>
      <c r="R28" s="7" t="s">
        <v>1464</v>
      </c>
      <c r="S28" s="7">
        <v>26886103</v>
      </c>
      <c r="T28" s="7">
        <v>26886103</v>
      </c>
      <c r="U28" s="7" t="s">
        <v>1465</v>
      </c>
      <c r="V28" s="7" t="s">
        <v>1466</v>
      </c>
    </row>
    <row r="29" spans="1:22">
      <c r="A29" s="7" t="s">
        <v>2069</v>
      </c>
      <c r="B29" s="7" t="s">
        <v>2068</v>
      </c>
      <c r="D29" s="7" t="s">
        <v>1467</v>
      </c>
      <c r="E29" s="7" t="s">
        <v>1468</v>
      </c>
      <c r="F29" s="7" t="s">
        <v>1469</v>
      </c>
      <c r="G29" s="7" t="s">
        <v>46</v>
      </c>
      <c r="H29" s="7" t="s">
        <v>1317</v>
      </c>
      <c r="I29" s="7" t="s">
        <v>1346</v>
      </c>
      <c r="J29" s="7" t="s">
        <v>4</v>
      </c>
      <c r="K29" s="7" t="s">
        <v>2</v>
      </c>
      <c r="L29" s="7" t="s">
        <v>559</v>
      </c>
      <c r="M29" s="7"/>
      <c r="N29" s="7"/>
      <c r="O29" s="7"/>
      <c r="P29" s="7" t="s">
        <v>1862</v>
      </c>
      <c r="Q29" s="7" t="s">
        <v>2014</v>
      </c>
      <c r="R29" s="7" t="s">
        <v>1470</v>
      </c>
      <c r="S29" s="7">
        <v>26800315</v>
      </c>
      <c r="T29" s="7"/>
      <c r="U29" s="7" t="s">
        <v>1471</v>
      </c>
      <c r="V29" s="7" t="s">
        <v>1863</v>
      </c>
    </row>
    <row r="30" spans="1:22">
      <c r="A30" s="7" t="s">
        <v>1559</v>
      </c>
      <c r="B30" s="7" t="s">
        <v>1558</v>
      </c>
      <c r="D30" s="7" t="s">
        <v>1472</v>
      </c>
      <c r="E30" s="7" t="s">
        <v>1473</v>
      </c>
      <c r="F30" s="7" t="s">
        <v>1474</v>
      </c>
      <c r="G30" s="7" t="s">
        <v>84</v>
      </c>
      <c r="H30" s="7" t="s">
        <v>2</v>
      </c>
      <c r="I30" s="7" t="s">
        <v>1346</v>
      </c>
      <c r="J30" s="7" t="s">
        <v>3</v>
      </c>
      <c r="K30" s="7" t="s">
        <v>2</v>
      </c>
      <c r="L30" s="7" t="s">
        <v>552</v>
      </c>
      <c r="M30" s="7"/>
      <c r="N30" s="7"/>
      <c r="O30" s="7"/>
      <c r="P30" s="7" t="s">
        <v>1475</v>
      </c>
      <c r="Q30" s="7" t="s">
        <v>2014</v>
      </c>
      <c r="R30" s="7" t="s">
        <v>1476</v>
      </c>
      <c r="S30" s="7">
        <v>26854152</v>
      </c>
      <c r="T30" s="7">
        <v>26855292</v>
      </c>
      <c r="U30" s="7" t="s">
        <v>1477</v>
      </c>
      <c r="V30" s="7" t="s">
        <v>1478</v>
      </c>
    </row>
    <row r="31" spans="1:22">
      <c r="A31" s="7" t="s">
        <v>1398</v>
      </c>
      <c r="B31" s="7" t="s">
        <v>1397</v>
      </c>
      <c r="D31" s="7" t="s">
        <v>1479</v>
      </c>
      <c r="E31" s="7" t="s">
        <v>1480</v>
      </c>
      <c r="F31" s="7" t="s">
        <v>1481</v>
      </c>
      <c r="G31" s="7" t="s">
        <v>42</v>
      </c>
      <c r="H31" s="7" t="s">
        <v>4</v>
      </c>
      <c r="I31" s="7" t="s">
        <v>1482</v>
      </c>
      <c r="J31" s="7" t="s">
        <v>1448</v>
      </c>
      <c r="K31" s="7" t="s">
        <v>2</v>
      </c>
      <c r="L31" s="7" t="s">
        <v>542</v>
      </c>
      <c r="M31" s="7"/>
      <c r="N31" s="7"/>
      <c r="O31" s="7"/>
      <c r="P31" s="7" t="s">
        <v>78</v>
      </c>
      <c r="Q31" s="7" t="s">
        <v>2014</v>
      </c>
      <c r="R31" s="7" t="s">
        <v>1483</v>
      </c>
      <c r="S31" s="7">
        <v>27667246</v>
      </c>
      <c r="T31" s="7">
        <v>27667246</v>
      </c>
      <c r="U31" s="7" t="s">
        <v>1484</v>
      </c>
      <c r="V31" s="7" t="s">
        <v>1485</v>
      </c>
    </row>
    <row r="32" spans="1:22">
      <c r="A32" s="7" t="s">
        <v>1473</v>
      </c>
      <c r="B32" s="7" t="s">
        <v>1472</v>
      </c>
      <c r="D32" s="7" t="s">
        <v>1486</v>
      </c>
      <c r="E32" s="7" t="s">
        <v>1487</v>
      </c>
      <c r="F32" s="7" t="s">
        <v>1488</v>
      </c>
      <c r="G32" s="7" t="s">
        <v>34</v>
      </c>
      <c r="H32" s="7" t="s">
        <v>3</v>
      </c>
      <c r="I32" s="7" t="s">
        <v>32</v>
      </c>
      <c r="J32" s="7" t="s">
        <v>4</v>
      </c>
      <c r="K32" s="7" t="s">
        <v>1489</v>
      </c>
      <c r="L32" s="7" t="s">
        <v>242</v>
      </c>
      <c r="M32" s="7"/>
      <c r="N32" s="7"/>
      <c r="O32" s="7"/>
      <c r="P32" s="7" t="s">
        <v>1490</v>
      </c>
      <c r="Q32" s="7" t="s">
        <v>2014</v>
      </c>
      <c r="R32" s="7" t="s">
        <v>1491</v>
      </c>
      <c r="S32" s="7">
        <v>22702273</v>
      </c>
      <c r="T32" s="7">
        <v>22701419</v>
      </c>
      <c r="U32" s="7" t="s">
        <v>1492</v>
      </c>
      <c r="V32" s="7" t="s">
        <v>1493</v>
      </c>
    </row>
    <row r="33" spans="1:23">
      <c r="A33" s="7" t="s">
        <v>1553</v>
      </c>
      <c r="B33" s="7" t="s">
        <v>1552</v>
      </c>
      <c r="D33" s="7" t="s">
        <v>1494</v>
      </c>
      <c r="E33" s="7" t="s">
        <v>1495</v>
      </c>
      <c r="F33" s="7" t="s">
        <v>1496</v>
      </c>
      <c r="G33" s="7" t="s">
        <v>1420</v>
      </c>
      <c r="H33" s="7" t="s">
        <v>1324</v>
      </c>
      <c r="I33" s="7" t="s">
        <v>32</v>
      </c>
      <c r="J33" s="7" t="s">
        <v>1372</v>
      </c>
      <c r="K33" s="7" t="s">
        <v>5</v>
      </c>
      <c r="L33" s="7" t="s">
        <v>289</v>
      </c>
      <c r="M33" s="7"/>
      <c r="N33" s="7"/>
      <c r="O33" s="7"/>
      <c r="P33" s="7" t="s">
        <v>48</v>
      </c>
      <c r="Q33" s="7" t="s">
        <v>2014</v>
      </c>
      <c r="R33" s="7" t="s">
        <v>1497</v>
      </c>
      <c r="S33" s="7">
        <v>22293801</v>
      </c>
      <c r="T33" s="7">
        <v>22293801</v>
      </c>
      <c r="U33" s="7" t="s">
        <v>1498</v>
      </c>
      <c r="V33" s="7" t="s">
        <v>1847</v>
      </c>
    </row>
    <row r="34" spans="1:23">
      <c r="A34" s="7" t="s">
        <v>1461</v>
      </c>
      <c r="B34" s="7" t="s">
        <v>1460</v>
      </c>
      <c r="D34" s="7" t="s">
        <v>1499</v>
      </c>
      <c r="E34" s="7" t="s">
        <v>1500</v>
      </c>
      <c r="F34" s="7" t="s">
        <v>1501</v>
      </c>
      <c r="G34" s="7" t="s">
        <v>1366</v>
      </c>
      <c r="H34" s="7" t="s">
        <v>1317</v>
      </c>
      <c r="I34" s="7" t="s">
        <v>1330</v>
      </c>
      <c r="J34" s="7" t="s">
        <v>6</v>
      </c>
      <c r="K34" s="7" t="s">
        <v>3</v>
      </c>
      <c r="L34" s="7" t="s">
        <v>638</v>
      </c>
      <c r="M34" s="7"/>
      <c r="N34" s="7"/>
      <c r="O34" s="7"/>
      <c r="P34" s="7" t="s">
        <v>1502</v>
      </c>
      <c r="Q34" s="7" t="s">
        <v>2014</v>
      </c>
      <c r="R34" s="7" t="s">
        <v>1855</v>
      </c>
      <c r="S34" s="7">
        <v>27866156</v>
      </c>
      <c r="T34" s="7"/>
      <c r="U34" s="7" t="s">
        <v>1504</v>
      </c>
      <c r="V34" s="7" t="s">
        <v>2032</v>
      </c>
    </row>
    <row r="35" spans="1:23">
      <c r="A35" s="7" t="s">
        <v>1594</v>
      </c>
      <c r="B35" s="7" t="s">
        <v>1593</v>
      </c>
      <c r="D35" s="7" t="s">
        <v>1505</v>
      </c>
      <c r="E35" s="7" t="s">
        <v>1506</v>
      </c>
      <c r="F35" s="7" t="s">
        <v>1507</v>
      </c>
      <c r="G35" s="7" t="s">
        <v>61</v>
      </c>
      <c r="H35" s="7" t="s">
        <v>1317</v>
      </c>
      <c r="I35" s="7" t="s">
        <v>32</v>
      </c>
      <c r="J35" s="7" t="s">
        <v>1412</v>
      </c>
      <c r="K35" s="7" t="s">
        <v>1324</v>
      </c>
      <c r="L35" s="7" t="s">
        <v>325</v>
      </c>
      <c r="M35" s="7"/>
      <c r="N35" s="7"/>
      <c r="O35" s="7"/>
      <c r="P35" s="7" t="s">
        <v>40</v>
      </c>
      <c r="Q35" s="7" t="s">
        <v>2014</v>
      </c>
      <c r="R35" s="7" t="s">
        <v>1508</v>
      </c>
      <c r="S35" s="7">
        <v>27370025</v>
      </c>
      <c r="T35" s="7">
        <v>27370168</v>
      </c>
      <c r="U35" s="7" t="s">
        <v>2033</v>
      </c>
      <c r="V35" s="7" t="s">
        <v>1509</v>
      </c>
    </row>
    <row r="36" spans="1:23">
      <c r="A36" s="7" t="s">
        <v>1468</v>
      </c>
      <c r="B36" s="7" t="s">
        <v>1467</v>
      </c>
      <c r="D36" s="7" t="s">
        <v>1510</v>
      </c>
      <c r="E36" s="7" t="s">
        <v>1511</v>
      </c>
      <c r="F36" s="7" t="s">
        <v>1512</v>
      </c>
      <c r="G36" s="7" t="s">
        <v>61</v>
      </c>
      <c r="H36" s="7" t="s">
        <v>1331</v>
      </c>
      <c r="I36" s="7" t="s">
        <v>32</v>
      </c>
      <c r="J36" s="7" t="s">
        <v>1412</v>
      </c>
      <c r="K36" s="7" t="s">
        <v>1317</v>
      </c>
      <c r="L36" s="7" t="s">
        <v>326</v>
      </c>
      <c r="M36" s="7"/>
      <c r="N36" s="7"/>
      <c r="O36" s="7"/>
      <c r="P36" s="7" t="s">
        <v>65</v>
      </c>
      <c r="Q36" s="7" t="s">
        <v>2014</v>
      </c>
      <c r="R36" s="7" t="s">
        <v>1854</v>
      </c>
      <c r="S36" s="7">
        <v>27360104</v>
      </c>
      <c r="T36" s="7"/>
      <c r="U36" s="7" t="s">
        <v>1513</v>
      </c>
      <c r="V36" s="7" t="s">
        <v>2034</v>
      </c>
    </row>
    <row r="37" spans="1:23">
      <c r="A37" s="7" t="s">
        <v>1457</v>
      </c>
      <c r="B37" s="7" t="s">
        <v>1456</v>
      </c>
      <c r="D37" s="7" t="s">
        <v>1514</v>
      </c>
      <c r="E37" s="7" t="s">
        <v>1515</v>
      </c>
      <c r="F37" s="7" t="s">
        <v>1516</v>
      </c>
      <c r="G37" s="7" t="s">
        <v>1426</v>
      </c>
      <c r="H37" s="7" t="s">
        <v>1448</v>
      </c>
      <c r="I37" s="7" t="s">
        <v>1330</v>
      </c>
      <c r="J37" s="7" t="s">
        <v>1448</v>
      </c>
      <c r="K37" s="7" t="s">
        <v>3</v>
      </c>
      <c r="L37" s="7" t="s">
        <v>656</v>
      </c>
      <c r="M37" s="7"/>
      <c r="N37" s="7"/>
      <c r="O37" s="7"/>
      <c r="P37" s="7" t="s">
        <v>80</v>
      </c>
      <c r="Q37" s="7" t="s">
        <v>2014</v>
      </c>
      <c r="R37" s="7" t="s">
        <v>1517</v>
      </c>
      <c r="S37" s="7">
        <v>27321139</v>
      </c>
      <c r="T37" s="7">
        <v>27322032</v>
      </c>
      <c r="U37" s="7" t="s">
        <v>1518</v>
      </c>
      <c r="V37" s="7" t="s">
        <v>1519</v>
      </c>
    </row>
    <row r="38" spans="1:23">
      <c r="A38" s="7" t="s">
        <v>1600</v>
      </c>
      <c r="B38" s="7" t="s">
        <v>1599</v>
      </c>
      <c r="D38" s="7" t="s">
        <v>1520</v>
      </c>
      <c r="E38" s="7" t="s">
        <v>1521</v>
      </c>
      <c r="F38" s="7" t="s">
        <v>2093</v>
      </c>
      <c r="G38" s="7" t="s">
        <v>1522</v>
      </c>
      <c r="H38" s="7" t="s">
        <v>1324</v>
      </c>
      <c r="I38" s="7" t="s">
        <v>33</v>
      </c>
      <c r="J38" s="7" t="s">
        <v>1317</v>
      </c>
      <c r="K38" s="7" t="s">
        <v>1324</v>
      </c>
      <c r="L38" s="7" t="s">
        <v>396</v>
      </c>
      <c r="M38" s="7"/>
      <c r="N38" s="7"/>
      <c r="O38" s="7"/>
      <c r="P38" s="7" t="s">
        <v>1523</v>
      </c>
      <c r="Q38" s="7" t="s">
        <v>2014</v>
      </c>
      <c r="R38" s="7" t="s">
        <v>1524</v>
      </c>
      <c r="S38" s="7">
        <v>24533107</v>
      </c>
      <c r="T38" s="7">
        <v>24533107</v>
      </c>
      <c r="U38" s="7" t="s">
        <v>1525</v>
      </c>
      <c r="V38" s="7" t="s">
        <v>1526</v>
      </c>
      <c r="W38" s="7"/>
    </row>
    <row r="39" spans="1:23">
      <c r="A39" s="7" t="s">
        <v>1580</v>
      </c>
      <c r="B39" s="7" t="s">
        <v>1579</v>
      </c>
      <c r="D39" s="7" t="s">
        <v>1527</v>
      </c>
      <c r="E39" s="7" t="s">
        <v>1528</v>
      </c>
      <c r="F39" s="7" t="s">
        <v>1529</v>
      </c>
      <c r="G39" s="7" t="s">
        <v>44</v>
      </c>
      <c r="H39" s="7" t="s">
        <v>4</v>
      </c>
      <c r="I39" s="7" t="s">
        <v>33</v>
      </c>
      <c r="J39" s="7" t="s">
        <v>1448</v>
      </c>
      <c r="K39" s="7" t="s">
        <v>2</v>
      </c>
      <c r="L39" s="7" t="s">
        <v>408</v>
      </c>
      <c r="M39" s="7"/>
      <c r="N39" s="7"/>
      <c r="O39" s="7"/>
      <c r="P39" s="7" t="s">
        <v>1530</v>
      </c>
      <c r="Q39" s="7" t="s">
        <v>2014</v>
      </c>
      <c r="R39" s="7" t="s">
        <v>1853</v>
      </c>
      <c r="S39" s="7">
        <v>24600958</v>
      </c>
      <c r="T39" s="7">
        <v>24600958</v>
      </c>
      <c r="U39" s="7" t="s">
        <v>1531</v>
      </c>
      <c r="V39" s="7" t="s">
        <v>2035</v>
      </c>
    </row>
    <row r="40" spans="1:23">
      <c r="A40" s="7" t="s">
        <v>1694</v>
      </c>
      <c r="B40" s="7" t="s">
        <v>1693</v>
      </c>
      <c r="D40" s="7" t="s">
        <v>1532</v>
      </c>
      <c r="E40" s="7" t="s">
        <v>1533</v>
      </c>
      <c r="F40" s="7" t="s">
        <v>1534</v>
      </c>
      <c r="G40" s="7" t="s">
        <v>44</v>
      </c>
      <c r="H40" s="7" t="s">
        <v>1324</v>
      </c>
      <c r="I40" s="7" t="s">
        <v>33</v>
      </c>
      <c r="J40" s="7" t="s">
        <v>1448</v>
      </c>
      <c r="K40" s="7" t="s">
        <v>1317</v>
      </c>
      <c r="L40" s="7" t="s">
        <v>414</v>
      </c>
      <c r="M40" s="7"/>
      <c r="N40" s="7"/>
      <c r="O40" s="7"/>
      <c r="P40" s="7" t="s">
        <v>1535</v>
      </c>
      <c r="Q40" s="7" t="s">
        <v>2014</v>
      </c>
      <c r="R40" s="7" t="s">
        <v>2036</v>
      </c>
      <c r="S40" s="7">
        <v>24799037</v>
      </c>
      <c r="T40" s="7">
        <v>24799037</v>
      </c>
      <c r="U40" s="7" t="s">
        <v>1536</v>
      </c>
      <c r="V40" s="7" t="s">
        <v>1537</v>
      </c>
    </row>
    <row r="41" spans="1:23">
      <c r="A41" s="7" t="s">
        <v>1441</v>
      </c>
      <c r="B41" s="7" t="s">
        <v>1440</v>
      </c>
      <c r="D41" s="7" t="s">
        <v>1538</v>
      </c>
      <c r="E41" s="7" t="s">
        <v>1539</v>
      </c>
      <c r="F41" s="7" t="s">
        <v>1540</v>
      </c>
      <c r="G41" s="7" t="s">
        <v>1846</v>
      </c>
      <c r="H41" s="7" t="s">
        <v>1541</v>
      </c>
      <c r="I41" s="7" t="s">
        <v>1339</v>
      </c>
      <c r="J41" s="7" t="s">
        <v>6</v>
      </c>
      <c r="K41" s="7" t="s">
        <v>3</v>
      </c>
      <c r="L41" s="7" t="s">
        <v>683</v>
      </c>
      <c r="M41" s="7"/>
      <c r="N41" s="7"/>
      <c r="O41" s="7"/>
      <c r="P41" s="7" t="s">
        <v>89</v>
      </c>
      <c r="Q41" s="7" t="s">
        <v>2014</v>
      </c>
      <c r="R41" s="7" t="s">
        <v>1542</v>
      </c>
      <c r="S41" s="7">
        <v>27186105</v>
      </c>
      <c r="T41" s="7">
        <v>27184011</v>
      </c>
      <c r="U41" s="7" t="s">
        <v>1543</v>
      </c>
      <c r="V41" s="7" t="s">
        <v>1544</v>
      </c>
    </row>
    <row r="42" spans="1:23">
      <c r="A42" s="7" t="s">
        <v>1377</v>
      </c>
      <c r="B42" s="7" t="s">
        <v>1376</v>
      </c>
      <c r="D42" s="7" t="s">
        <v>1545</v>
      </c>
      <c r="E42" s="7" t="s">
        <v>1546</v>
      </c>
      <c r="F42" s="7" t="s">
        <v>1547</v>
      </c>
      <c r="G42" s="7" t="s">
        <v>1846</v>
      </c>
      <c r="H42" s="7" t="s">
        <v>5</v>
      </c>
      <c r="I42" s="7" t="s">
        <v>1339</v>
      </c>
      <c r="J42" s="7" t="s">
        <v>4</v>
      </c>
      <c r="K42" s="7" t="s">
        <v>2</v>
      </c>
      <c r="L42" s="7" t="s">
        <v>672</v>
      </c>
      <c r="M42" s="7"/>
      <c r="N42" s="7"/>
      <c r="O42" s="7"/>
      <c r="P42" s="7" t="s">
        <v>67</v>
      </c>
      <c r="Q42" s="7" t="s">
        <v>2014</v>
      </c>
      <c r="R42" s="7" t="s">
        <v>2037</v>
      </c>
      <c r="S42" s="7">
        <v>27688093</v>
      </c>
      <c r="T42" s="7">
        <v>27686070</v>
      </c>
      <c r="U42" s="7" t="s">
        <v>2038</v>
      </c>
      <c r="V42" s="7" t="s">
        <v>2039</v>
      </c>
    </row>
    <row r="43" spans="1:23">
      <c r="A43" s="7" t="s">
        <v>1632</v>
      </c>
      <c r="B43" s="7" t="s">
        <v>1631</v>
      </c>
      <c r="D43" s="7" t="s">
        <v>1548</v>
      </c>
      <c r="E43" s="7" t="s">
        <v>1549</v>
      </c>
      <c r="F43" s="7" t="s">
        <v>1550</v>
      </c>
      <c r="G43" s="7" t="s">
        <v>36</v>
      </c>
      <c r="H43" s="7" t="s">
        <v>1541</v>
      </c>
      <c r="I43" s="7" t="s">
        <v>33</v>
      </c>
      <c r="J43" s="7" t="s">
        <v>5</v>
      </c>
      <c r="K43" s="7" t="s">
        <v>2</v>
      </c>
      <c r="L43" s="7" t="s">
        <v>371</v>
      </c>
      <c r="M43" s="7"/>
      <c r="N43" s="7"/>
      <c r="O43" s="7"/>
      <c r="P43" s="7" t="s">
        <v>69</v>
      </c>
      <c r="Q43" s="7" t="s">
        <v>2014</v>
      </c>
      <c r="R43" s="7" t="s">
        <v>2040</v>
      </c>
      <c r="S43" s="7">
        <v>24279428</v>
      </c>
      <c r="T43" s="7">
        <v>24279428</v>
      </c>
      <c r="U43" s="7" t="s">
        <v>2041</v>
      </c>
      <c r="V43" s="7" t="s">
        <v>1551</v>
      </c>
    </row>
    <row r="44" spans="1:23">
      <c r="A44" s="7" t="s">
        <v>2073</v>
      </c>
      <c r="B44" s="7" t="s">
        <v>2072</v>
      </c>
      <c r="D44" s="7" t="s">
        <v>1552</v>
      </c>
      <c r="E44" s="7" t="s">
        <v>1553</v>
      </c>
      <c r="F44" s="7" t="s">
        <v>1554</v>
      </c>
      <c r="G44" s="7" t="s">
        <v>84</v>
      </c>
      <c r="H44" s="7" t="s">
        <v>5</v>
      </c>
      <c r="I44" s="7" t="s">
        <v>1346</v>
      </c>
      <c r="J44" s="7" t="s">
        <v>3</v>
      </c>
      <c r="K44" s="7" t="s">
        <v>4</v>
      </c>
      <c r="L44" s="7" t="s">
        <v>554</v>
      </c>
      <c r="M44" s="7"/>
      <c r="N44" s="7"/>
      <c r="O44" s="7"/>
      <c r="P44" s="7" t="s">
        <v>52</v>
      </c>
      <c r="Q44" s="7" t="s">
        <v>2014</v>
      </c>
      <c r="R44" s="7" t="s">
        <v>1555</v>
      </c>
      <c r="S44" s="7">
        <v>45001829</v>
      </c>
      <c r="T44" s="7">
        <v>88945445</v>
      </c>
      <c r="U44" s="7" t="s">
        <v>1556</v>
      </c>
      <c r="V44" s="7" t="s">
        <v>1557</v>
      </c>
    </row>
    <row r="45" spans="1:23">
      <c r="A45" s="7" t="s">
        <v>1500</v>
      </c>
      <c r="B45" s="7" t="s">
        <v>1499</v>
      </c>
      <c r="D45" s="7" t="s">
        <v>1558</v>
      </c>
      <c r="E45" s="7" t="s">
        <v>1559</v>
      </c>
      <c r="F45" s="7" t="s">
        <v>1560</v>
      </c>
      <c r="G45" s="7" t="s">
        <v>84</v>
      </c>
      <c r="H45" s="7" t="s">
        <v>1317</v>
      </c>
      <c r="I45" s="7" t="s">
        <v>1346</v>
      </c>
      <c r="J45" s="7" t="s">
        <v>1541</v>
      </c>
      <c r="K45" s="7" t="s">
        <v>2</v>
      </c>
      <c r="L45" s="7" t="s">
        <v>592</v>
      </c>
      <c r="M45" s="7"/>
      <c r="N45" s="7"/>
      <c r="O45" s="7"/>
      <c r="P45" s="7" t="s">
        <v>85</v>
      </c>
      <c r="Q45" s="7" t="s">
        <v>2014</v>
      </c>
      <c r="R45" s="7" t="s">
        <v>1561</v>
      </c>
      <c r="S45" s="7">
        <v>26577010</v>
      </c>
      <c r="T45" s="7">
        <v>26577010</v>
      </c>
      <c r="U45" s="7" t="s">
        <v>1562</v>
      </c>
      <c r="V45" s="7" t="s">
        <v>1563</v>
      </c>
    </row>
    <row r="46" spans="1:23">
      <c r="A46" s="7" t="s">
        <v>1430</v>
      </c>
      <c r="B46" s="7" t="s">
        <v>1429</v>
      </c>
      <c r="D46" s="7" t="s">
        <v>1564</v>
      </c>
      <c r="E46" s="7" t="s">
        <v>1565</v>
      </c>
      <c r="F46" s="7" t="s">
        <v>1566</v>
      </c>
      <c r="G46" s="7" t="s">
        <v>47</v>
      </c>
      <c r="H46" s="7" t="s">
        <v>3</v>
      </c>
      <c r="I46" s="7" t="s">
        <v>35</v>
      </c>
      <c r="J46" s="7" t="s">
        <v>2</v>
      </c>
      <c r="K46" s="7" t="s">
        <v>1541</v>
      </c>
      <c r="L46" s="7" t="s">
        <v>457</v>
      </c>
      <c r="M46" s="7"/>
      <c r="N46" s="7"/>
      <c r="O46" s="7"/>
      <c r="P46" s="7" t="s">
        <v>55</v>
      </c>
      <c r="Q46" s="7" t="s">
        <v>2014</v>
      </c>
      <c r="R46" s="7" t="s">
        <v>1567</v>
      </c>
      <c r="S46" s="7">
        <v>25522328</v>
      </c>
      <c r="T46" s="7">
        <v>25532328</v>
      </c>
      <c r="U46" s="7" t="s">
        <v>1568</v>
      </c>
      <c r="V46" s="7" t="s">
        <v>2042</v>
      </c>
    </row>
    <row r="47" spans="1:23">
      <c r="A47" s="7" t="s">
        <v>1424</v>
      </c>
      <c r="B47" s="7" t="s">
        <v>1423</v>
      </c>
      <c r="D47" s="7" t="s">
        <v>1569</v>
      </c>
      <c r="E47" s="7" t="s">
        <v>1570</v>
      </c>
      <c r="F47" s="7" t="s">
        <v>1571</v>
      </c>
      <c r="G47" s="7" t="s">
        <v>63</v>
      </c>
      <c r="H47" s="7" t="s">
        <v>5</v>
      </c>
      <c r="I47" s="7" t="s">
        <v>1330</v>
      </c>
      <c r="J47" s="7" t="s">
        <v>1541</v>
      </c>
      <c r="K47" s="7" t="s">
        <v>2</v>
      </c>
      <c r="L47" s="7" t="s">
        <v>654</v>
      </c>
      <c r="M47" s="7"/>
      <c r="N47" s="7"/>
      <c r="O47" s="7"/>
      <c r="P47" s="7" t="s">
        <v>53</v>
      </c>
      <c r="Q47" s="7" t="s">
        <v>2014</v>
      </c>
      <c r="R47" s="7" t="s">
        <v>2043</v>
      </c>
      <c r="S47" s="7">
        <v>27794037</v>
      </c>
      <c r="T47" s="7">
        <v>27799197</v>
      </c>
      <c r="U47" s="7" t="s">
        <v>2044</v>
      </c>
      <c r="V47" s="7" t="s">
        <v>1572</v>
      </c>
    </row>
    <row r="48" spans="1:23">
      <c r="A48" s="7" t="s">
        <v>1435</v>
      </c>
      <c r="B48" s="7" t="s">
        <v>1434</v>
      </c>
      <c r="D48" s="7" t="s">
        <v>1573</v>
      </c>
      <c r="E48" s="7" t="s">
        <v>1574</v>
      </c>
      <c r="F48" s="7" t="s">
        <v>1575</v>
      </c>
      <c r="G48" s="7" t="s">
        <v>1845</v>
      </c>
      <c r="H48" s="7" t="s">
        <v>6</v>
      </c>
      <c r="I48" s="7" t="s">
        <v>33</v>
      </c>
      <c r="J48" s="7" t="s">
        <v>1576</v>
      </c>
      <c r="K48" s="7" t="s">
        <v>2</v>
      </c>
      <c r="L48" s="7" t="s">
        <v>445</v>
      </c>
      <c r="M48" s="7"/>
      <c r="N48" s="7"/>
      <c r="O48" s="7"/>
      <c r="P48" s="7" t="s">
        <v>40</v>
      </c>
      <c r="Q48" s="7" t="s">
        <v>2014</v>
      </c>
      <c r="R48" s="7" t="s">
        <v>2045</v>
      </c>
      <c r="S48" s="7">
        <v>24640181</v>
      </c>
      <c r="T48" s="7">
        <v>24641152</v>
      </c>
      <c r="U48" s="7" t="s">
        <v>1577</v>
      </c>
      <c r="V48" s="7" t="s">
        <v>1578</v>
      </c>
    </row>
    <row r="49" spans="1:23">
      <c r="A49" s="7" t="s">
        <v>1515</v>
      </c>
      <c r="B49" s="7" t="s">
        <v>1514</v>
      </c>
      <c r="D49" s="7" t="s">
        <v>1579</v>
      </c>
      <c r="E49" s="7" t="s">
        <v>1580</v>
      </c>
      <c r="F49" s="7" t="s">
        <v>1581</v>
      </c>
      <c r="G49" s="7" t="s">
        <v>46</v>
      </c>
      <c r="H49" s="7" t="s">
        <v>1324</v>
      </c>
      <c r="I49" s="7" t="s">
        <v>1346</v>
      </c>
      <c r="J49" s="7" t="s">
        <v>6</v>
      </c>
      <c r="K49" s="7" t="s">
        <v>4</v>
      </c>
      <c r="L49" s="7" t="s">
        <v>574</v>
      </c>
      <c r="M49" s="7"/>
      <c r="N49" s="7"/>
      <c r="O49" s="7"/>
      <c r="P49" s="7" t="s">
        <v>87</v>
      </c>
      <c r="Q49" s="7" t="s">
        <v>2014</v>
      </c>
      <c r="R49" s="7" t="s">
        <v>1582</v>
      </c>
      <c r="S49" s="7">
        <v>26974095</v>
      </c>
      <c r="T49" s="7">
        <v>26974094</v>
      </c>
      <c r="U49" s="7" t="s">
        <v>2046</v>
      </c>
      <c r="V49" s="7" t="s">
        <v>1583</v>
      </c>
    </row>
    <row r="50" spans="1:23">
      <c r="A50" s="7" t="s">
        <v>1773</v>
      </c>
      <c r="B50" s="7" t="s">
        <v>1772</v>
      </c>
      <c r="D50" s="7" t="s">
        <v>1584</v>
      </c>
      <c r="E50" s="7" t="s">
        <v>1585</v>
      </c>
      <c r="F50" s="7" t="s">
        <v>1586</v>
      </c>
      <c r="G50" s="7" t="s">
        <v>1845</v>
      </c>
      <c r="H50" s="7" t="s">
        <v>2</v>
      </c>
      <c r="I50" s="7" t="s">
        <v>33</v>
      </c>
      <c r="J50" s="7" t="s">
        <v>1489</v>
      </c>
      <c r="K50" s="7" t="s">
        <v>2</v>
      </c>
      <c r="L50" s="7" t="s">
        <v>433</v>
      </c>
      <c r="M50" s="7"/>
      <c r="N50" s="7"/>
      <c r="O50" s="7"/>
      <c r="P50" s="7" t="s">
        <v>41</v>
      </c>
      <c r="Q50" s="7" t="s">
        <v>2014</v>
      </c>
      <c r="R50" s="7" t="s">
        <v>1587</v>
      </c>
      <c r="S50" s="7">
        <v>24700617</v>
      </c>
      <c r="T50" s="7">
        <v>24700617</v>
      </c>
      <c r="U50" s="7" t="s">
        <v>1848</v>
      </c>
      <c r="V50" s="7" t="s">
        <v>1588</v>
      </c>
    </row>
    <row r="51" spans="1:23">
      <c r="A51" s="7" t="s">
        <v>1539</v>
      </c>
      <c r="B51" s="7" t="s">
        <v>1538</v>
      </c>
      <c r="D51" s="7" t="s">
        <v>1589</v>
      </c>
      <c r="E51" s="7" t="s">
        <v>1590</v>
      </c>
      <c r="F51" s="7" t="s">
        <v>1591</v>
      </c>
      <c r="G51" s="7" t="s">
        <v>82</v>
      </c>
      <c r="H51" s="7" t="s">
        <v>4</v>
      </c>
      <c r="I51" s="7" t="s">
        <v>35</v>
      </c>
      <c r="J51" s="7" t="s">
        <v>6</v>
      </c>
      <c r="K51" s="7" t="s">
        <v>3</v>
      </c>
      <c r="L51" s="7" t="s">
        <v>477</v>
      </c>
      <c r="M51" s="7"/>
      <c r="N51" s="7"/>
      <c r="O51" s="7"/>
      <c r="P51" s="7" t="s">
        <v>64</v>
      </c>
      <c r="Q51" s="7" t="s">
        <v>2014</v>
      </c>
      <c r="R51" s="7" t="s">
        <v>2047</v>
      </c>
      <c r="S51" s="7">
        <v>25311067</v>
      </c>
      <c r="T51" s="7"/>
      <c r="U51" s="7" t="s">
        <v>2048</v>
      </c>
      <c r="V51" s="7" t="s">
        <v>1592</v>
      </c>
    </row>
    <row r="52" spans="1:23">
      <c r="A52" s="7" t="s">
        <v>1546</v>
      </c>
      <c r="B52" s="7" t="s">
        <v>1545</v>
      </c>
      <c r="D52" s="7" t="s">
        <v>1593</v>
      </c>
      <c r="E52" s="7" t="s">
        <v>1594</v>
      </c>
      <c r="F52" s="7" t="s">
        <v>1595</v>
      </c>
      <c r="G52" s="7" t="s">
        <v>46</v>
      </c>
      <c r="H52" s="7" t="s">
        <v>3</v>
      </c>
      <c r="I52" s="7" t="s">
        <v>1346</v>
      </c>
      <c r="J52" s="7" t="s">
        <v>4</v>
      </c>
      <c r="K52" s="7" t="s">
        <v>4</v>
      </c>
      <c r="L52" s="7" t="s">
        <v>561</v>
      </c>
      <c r="M52" s="7"/>
      <c r="N52" s="7"/>
      <c r="O52" s="7"/>
      <c r="P52" s="7" t="s">
        <v>1596</v>
      </c>
      <c r="Q52" s="7" t="s">
        <v>2014</v>
      </c>
      <c r="R52" s="7" t="s">
        <v>1597</v>
      </c>
      <c r="S52" s="7">
        <v>22007839</v>
      </c>
      <c r="T52" s="7">
        <v>22007839</v>
      </c>
      <c r="U52" s="7" t="s">
        <v>1874</v>
      </c>
      <c r="V52" s="7" t="s">
        <v>1598</v>
      </c>
    </row>
    <row r="53" spans="1:23">
      <c r="A53" s="7" t="s">
        <v>1649</v>
      </c>
      <c r="B53" s="7" t="s">
        <v>1648</v>
      </c>
      <c r="D53" s="7" t="s">
        <v>1599</v>
      </c>
      <c r="E53" s="7" t="s">
        <v>1600</v>
      </c>
      <c r="F53" s="7" t="s">
        <v>1601</v>
      </c>
      <c r="G53" s="7" t="s">
        <v>46</v>
      </c>
      <c r="H53" s="7" t="s">
        <v>4</v>
      </c>
      <c r="I53" s="7" t="s">
        <v>1346</v>
      </c>
      <c r="J53" s="7" t="s">
        <v>4</v>
      </c>
      <c r="K53" s="7" t="s">
        <v>6</v>
      </c>
      <c r="L53" s="7" t="s">
        <v>563</v>
      </c>
      <c r="M53" s="7"/>
      <c r="N53" s="7"/>
      <c r="O53" s="7"/>
      <c r="P53" s="7" t="s">
        <v>86</v>
      </c>
      <c r="Q53" s="7" t="s">
        <v>2014</v>
      </c>
      <c r="R53" s="7" t="s">
        <v>1602</v>
      </c>
      <c r="S53" s="7">
        <v>62750194</v>
      </c>
      <c r="T53" s="7"/>
      <c r="U53" s="7" t="s">
        <v>1603</v>
      </c>
      <c r="V53" s="7" t="s">
        <v>1604</v>
      </c>
    </row>
    <row r="54" spans="1:23">
      <c r="A54" s="7" t="s">
        <v>1392</v>
      </c>
      <c r="B54" s="7" t="s">
        <v>1391</v>
      </c>
      <c r="D54" s="7" t="s">
        <v>1605</v>
      </c>
      <c r="E54" s="7" t="s">
        <v>1606</v>
      </c>
      <c r="F54" s="7" t="s">
        <v>1607</v>
      </c>
      <c r="G54" s="7" t="s">
        <v>1420</v>
      </c>
      <c r="H54" s="7" t="s">
        <v>3</v>
      </c>
      <c r="I54" s="7" t="s">
        <v>32</v>
      </c>
      <c r="J54" s="7" t="s">
        <v>1331</v>
      </c>
      <c r="K54" s="7" t="s">
        <v>1317</v>
      </c>
      <c r="L54" s="7" t="s">
        <v>274</v>
      </c>
      <c r="M54" s="7"/>
      <c r="N54" s="7"/>
      <c r="O54" s="7"/>
      <c r="P54" s="7" t="s">
        <v>54</v>
      </c>
      <c r="Q54" s="7" t="s">
        <v>2014</v>
      </c>
      <c r="R54" s="7" t="s">
        <v>1608</v>
      </c>
      <c r="S54" s="7">
        <v>22451046</v>
      </c>
      <c r="T54" s="7"/>
      <c r="U54" s="7" t="s">
        <v>1609</v>
      </c>
      <c r="V54" s="7" t="s">
        <v>1610</v>
      </c>
    </row>
    <row r="55" spans="1:23">
      <c r="A55" s="7" t="s">
        <v>1570</v>
      </c>
      <c r="B55" s="7" t="s">
        <v>1569</v>
      </c>
      <c r="D55" s="7" t="s">
        <v>1611</v>
      </c>
      <c r="E55" s="7" t="s">
        <v>1612</v>
      </c>
      <c r="F55" s="7" t="s">
        <v>1613</v>
      </c>
      <c r="G55" s="7" t="s">
        <v>1420</v>
      </c>
      <c r="H55" s="7" t="s">
        <v>6</v>
      </c>
      <c r="I55" s="7" t="s">
        <v>32</v>
      </c>
      <c r="J55" s="7" t="s">
        <v>1614</v>
      </c>
      <c r="K55" s="7" t="s">
        <v>3</v>
      </c>
      <c r="L55" s="7" t="s">
        <v>302</v>
      </c>
      <c r="M55" s="7"/>
      <c r="N55" s="7"/>
      <c r="O55" s="7"/>
      <c r="P55" s="7" t="s">
        <v>51</v>
      </c>
      <c r="Q55" s="7" t="s">
        <v>2014</v>
      </c>
      <c r="R55" s="7" t="s">
        <v>1873</v>
      </c>
      <c r="S55" s="7">
        <v>22947119</v>
      </c>
      <c r="T55" s="7"/>
      <c r="U55" s="7" t="s">
        <v>1615</v>
      </c>
      <c r="V55" s="7" t="s">
        <v>1616</v>
      </c>
      <c r="W55" s="7"/>
    </row>
    <row r="56" spans="1:23">
      <c r="A56" s="7" t="s">
        <v>1585</v>
      </c>
      <c r="B56" s="7" t="s">
        <v>1584</v>
      </c>
      <c r="D56" s="7" t="s">
        <v>1617</v>
      </c>
      <c r="E56" s="7" t="s">
        <v>1618</v>
      </c>
      <c r="F56" s="7" t="s">
        <v>1619</v>
      </c>
      <c r="G56" s="7" t="s">
        <v>44</v>
      </c>
      <c r="H56" s="7" t="s">
        <v>1541</v>
      </c>
      <c r="I56" s="7" t="s">
        <v>33</v>
      </c>
      <c r="J56" s="7" t="s">
        <v>1614</v>
      </c>
      <c r="K56" s="7" t="s">
        <v>2</v>
      </c>
      <c r="L56" s="7" t="s">
        <v>441</v>
      </c>
      <c r="M56" s="7"/>
      <c r="N56" s="7"/>
      <c r="O56" s="7"/>
      <c r="P56" s="7" t="s">
        <v>45</v>
      </c>
      <c r="Q56" s="7" t="s">
        <v>2014</v>
      </c>
      <c r="R56" s="7" t="s">
        <v>1381</v>
      </c>
      <c r="S56" s="7">
        <v>24711110</v>
      </c>
      <c r="T56" s="7">
        <v>24711110</v>
      </c>
      <c r="U56" s="7" t="s">
        <v>2049</v>
      </c>
      <c r="V56" s="7" t="s">
        <v>1620</v>
      </c>
    </row>
    <row r="57" spans="1:23">
      <c r="A57" s="7" t="s">
        <v>802</v>
      </c>
      <c r="B57" s="7" t="s">
        <v>800</v>
      </c>
      <c r="D57" s="7" t="s">
        <v>1621</v>
      </c>
      <c r="E57" s="7" t="s">
        <v>1622</v>
      </c>
      <c r="F57" s="7" t="s">
        <v>1623</v>
      </c>
      <c r="G57" s="7" t="s">
        <v>44</v>
      </c>
      <c r="H57" s="7" t="s">
        <v>1331</v>
      </c>
      <c r="I57" s="7" t="s">
        <v>33</v>
      </c>
      <c r="J57" s="7" t="s">
        <v>1448</v>
      </c>
      <c r="K57" s="7" t="s">
        <v>1489</v>
      </c>
      <c r="L57" s="7" t="s">
        <v>420</v>
      </c>
      <c r="M57" s="7"/>
      <c r="N57" s="7"/>
      <c r="O57" s="7"/>
      <c r="P57" s="7" t="s">
        <v>62</v>
      </c>
      <c r="Q57" s="7" t="s">
        <v>2014</v>
      </c>
      <c r="R57" s="7" t="s">
        <v>1624</v>
      </c>
      <c r="S57" s="7">
        <v>24777012</v>
      </c>
      <c r="T57" s="7">
        <v>24777012</v>
      </c>
      <c r="U57" s="7" t="s">
        <v>1625</v>
      </c>
      <c r="V57" s="7" t="s">
        <v>1626</v>
      </c>
    </row>
    <row r="58" spans="1:23">
      <c r="A58" s="7" t="s">
        <v>803</v>
      </c>
      <c r="B58" s="7" t="s">
        <v>801</v>
      </c>
      <c r="D58" s="7" t="s">
        <v>1627</v>
      </c>
      <c r="E58" s="7" t="s">
        <v>1628</v>
      </c>
      <c r="F58" s="7" t="s">
        <v>1629</v>
      </c>
      <c r="G58" s="7" t="s">
        <v>44</v>
      </c>
      <c r="H58" s="7" t="s">
        <v>6</v>
      </c>
      <c r="I58" s="7" t="s">
        <v>33</v>
      </c>
      <c r="J58" s="7" t="s">
        <v>1448</v>
      </c>
      <c r="K58" s="7" t="s">
        <v>1324</v>
      </c>
      <c r="L58" s="7" t="s">
        <v>413</v>
      </c>
      <c r="M58" s="7"/>
      <c r="N58" s="7"/>
      <c r="O58" s="7"/>
      <c r="P58" s="7" t="s">
        <v>71</v>
      </c>
      <c r="Q58" s="7" t="s">
        <v>2014</v>
      </c>
      <c r="R58" s="7" t="s">
        <v>2050</v>
      </c>
      <c r="S58" s="7">
        <v>24731689</v>
      </c>
      <c r="T58" s="7">
        <v>24731689</v>
      </c>
      <c r="U58" s="7" t="s">
        <v>1630</v>
      </c>
      <c r="V58" s="7" t="s">
        <v>2051</v>
      </c>
    </row>
    <row r="59" spans="1:23">
      <c r="A59" s="7" t="s">
        <v>1700</v>
      </c>
      <c r="B59" s="7" t="s">
        <v>1699</v>
      </c>
      <c r="D59" s="7" t="s">
        <v>1631</v>
      </c>
      <c r="E59" s="7" t="s">
        <v>1632</v>
      </c>
      <c r="F59" s="7" t="s">
        <v>1633</v>
      </c>
      <c r="G59" s="7" t="s">
        <v>1379</v>
      </c>
      <c r="H59" s="7" t="s">
        <v>3</v>
      </c>
      <c r="I59" s="7" t="s">
        <v>1330</v>
      </c>
      <c r="J59" s="7" t="s">
        <v>2</v>
      </c>
      <c r="K59" s="7" t="s">
        <v>1372</v>
      </c>
      <c r="L59" s="7" t="s">
        <v>614</v>
      </c>
      <c r="M59" s="7"/>
      <c r="N59" s="7"/>
      <c r="O59" s="7"/>
      <c r="P59" s="7" t="s">
        <v>76</v>
      </c>
      <c r="Q59" s="7" t="s">
        <v>2014</v>
      </c>
      <c r="R59" s="7" t="s">
        <v>1867</v>
      </c>
      <c r="S59" s="7">
        <v>26420280</v>
      </c>
      <c r="T59" s="7">
        <v>26420179</v>
      </c>
      <c r="U59" s="7" t="s">
        <v>1634</v>
      </c>
      <c r="V59" s="7" t="s">
        <v>1635</v>
      </c>
    </row>
    <row r="60" spans="1:23">
      <c r="A60" s="7" t="s">
        <v>1743</v>
      </c>
      <c r="B60" s="7" t="s">
        <v>1742</v>
      </c>
      <c r="D60" s="7" t="s">
        <v>1636</v>
      </c>
      <c r="E60" s="7" t="s">
        <v>1637</v>
      </c>
      <c r="F60" s="7" t="s">
        <v>1638</v>
      </c>
      <c r="G60" s="7" t="s">
        <v>1522</v>
      </c>
      <c r="H60" s="7" t="s">
        <v>2</v>
      </c>
      <c r="I60" s="7" t="s">
        <v>33</v>
      </c>
      <c r="J60" s="7" t="s">
        <v>3</v>
      </c>
      <c r="K60" s="7" t="s">
        <v>1324</v>
      </c>
      <c r="L60" s="7" t="s">
        <v>356</v>
      </c>
      <c r="M60" s="7"/>
      <c r="N60" s="7"/>
      <c r="O60" s="7"/>
      <c r="P60" s="7" t="s">
        <v>1639</v>
      </c>
      <c r="Q60" s="7" t="s">
        <v>2014</v>
      </c>
      <c r="R60" s="7" t="s">
        <v>1640</v>
      </c>
      <c r="S60" s="7">
        <v>24450793</v>
      </c>
      <c r="T60" s="7">
        <v>24450793</v>
      </c>
      <c r="U60" s="7" t="s">
        <v>1641</v>
      </c>
      <c r="V60" s="7" t="s">
        <v>1642</v>
      </c>
    </row>
    <row r="61" spans="1:23">
      <c r="A61" s="7" t="s">
        <v>1315</v>
      </c>
      <c r="B61" s="7" t="s">
        <v>1314</v>
      </c>
      <c r="D61" s="7" t="s">
        <v>1643</v>
      </c>
      <c r="E61" s="7" t="s">
        <v>1644</v>
      </c>
      <c r="F61" s="7" t="s">
        <v>1645</v>
      </c>
      <c r="G61" s="7" t="s">
        <v>1359</v>
      </c>
      <c r="H61" s="7" t="s">
        <v>4</v>
      </c>
      <c r="I61" s="7" t="s">
        <v>32</v>
      </c>
      <c r="J61" s="7" t="s">
        <v>1646</v>
      </c>
      <c r="K61" s="7" t="s">
        <v>2</v>
      </c>
      <c r="L61" s="7" t="s">
        <v>331</v>
      </c>
      <c r="M61" s="7"/>
      <c r="N61" s="7"/>
      <c r="O61" s="7"/>
      <c r="P61" s="7" t="s">
        <v>60</v>
      </c>
      <c r="Q61" s="7" t="s">
        <v>2014</v>
      </c>
      <c r="R61" s="7" t="s">
        <v>2052</v>
      </c>
      <c r="S61" s="7">
        <v>25466432</v>
      </c>
      <c r="T61" s="7">
        <v>25466432</v>
      </c>
      <c r="U61" s="7" t="s">
        <v>1647</v>
      </c>
      <c r="V61" s="7" t="s">
        <v>1851</v>
      </c>
    </row>
    <row r="62" spans="1:23">
      <c r="A62" s="7" t="s">
        <v>1322</v>
      </c>
      <c r="B62" s="7" t="s">
        <v>1321</v>
      </c>
      <c r="D62" s="7" t="s">
        <v>1648</v>
      </c>
      <c r="E62" s="7" t="s">
        <v>1649</v>
      </c>
      <c r="F62" s="7" t="s">
        <v>1650</v>
      </c>
      <c r="G62" s="7" t="s">
        <v>77</v>
      </c>
      <c r="H62" s="7" t="s">
        <v>2</v>
      </c>
      <c r="I62" s="7" t="s">
        <v>1339</v>
      </c>
      <c r="J62" s="7" t="s">
        <v>3</v>
      </c>
      <c r="K62" s="7" t="s">
        <v>2</v>
      </c>
      <c r="L62" s="7" t="s">
        <v>665</v>
      </c>
      <c r="M62" s="7"/>
      <c r="N62" s="7"/>
      <c r="O62" s="7"/>
      <c r="P62" s="7" t="s">
        <v>77</v>
      </c>
      <c r="Q62" s="7" t="s">
        <v>2014</v>
      </c>
      <c r="R62" s="7" t="s">
        <v>2053</v>
      </c>
      <c r="S62" s="7">
        <v>27107878</v>
      </c>
      <c r="T62" s="7">
        <v>27103963</v>
      </c>
      <c r="U62" s="7" t="s">
        <v>1651</v>
      </c>
      <c r="V62" s="7" t="s">
        <v>1652</v>
      </c>
    </row>
    <row r="63" spans="1:23">
      <c r="A63" s="7" t="s">
        <v>1404</v>
      </c>
      <c r="B63" s="7" t="s">
        <v>1403</v>
      </c>
      <c r="D63" s="7" t="s">
        <v>1653</v>
      </c>
      <c r="E63" s="7" t="s">
        <v>1654</v>
      </c>
      <c r="F63" s="7" t="s">
        <v>1655</v>
      </c>
      <c r="G63" s="7" t="s">
        <v>34</v>
      </c>
      <c r="H63" s="7" t="s">
        <v>6</v>
      </c>
      <c r="I63" s="7" t="s">
        <v>32</v>
      </c>
      <c r="J63" s="7" t="s">
        <v>1656</v>
      </c>
      <c r="K63" s="7" t="s">
        <v>2</v>
      </c>
      <c r="L63" s="7" t="s">
        <v>291</v>
      </c>
      <c r="M63" s="7"/>
      <c r="N63" s="7"/>
      <c r="O63" s="7"/>
      <c r="P63" s="7" t="s">
        <v>58</v>
      </c>
      <c r="Q63" s="7" t="s">
        <v>2014</v>
      </c>
      <c r="R63" s="7" t="s">
        <v>1454</v>
      </c>
      <c r="S63" s="7">
        <v>24100840</v>
      </c>
      <c r="T63" s="7"/>
      <c r="U63" s="7" t="s">
        <v>1657</v>
      </c>
      <c r="V63" s="7" t="s">
        <v>2054</v>
      </c>
    </row>
    <row r="64" spans="1:23">
      <c r="A64" s="7" t="s">
        <v>1328</v>
      </c>
      <c r="B64" s="7" t="s">
        <v>1327</v>
      </c>
      <c r="D64" s="7" t="s">
        <v>1658</v>
      </c>
      <c r="E64" s="7" t="s">
        <v>1659</v>
      </c>
      <c r="F64" s="7" t="s">
        <v>1660</v>
      </c>
      <c r="G64" s="7" t="s">
        <v>34</v>
      </c>
      <c r="H64" s="7" t="s">
        <v>4</v>
      </c>
      <c r="I64" s="7" t="s">
        <v>32</v>
      </c>
      <c r="J64" s="7" t="s">
        <v>1324</v>
      </c>
      <c r="K64" s="7" t="s">
        <v>1317</v>
      </c>
      <c r="L64" s="7" t="s">
        <v>261</v>
      </c>
      <c r="M64" s="7"/>
      <c r="N64" s="7"/>
      <c r="O64" s="7"/>
      <c r="P64" s="7" t="s">
        <v>1661</v>
      </c>
      <c r="Q64" s="7" t="s">
        <v>2014</v>
      </c>
      <c r="R64" s="7" t="s">
        <v>1870</v>
      </c>
      <c r="S64" s="7">
        <v>22305222</v>
      </c>
      <c r="T64" s="7">
        <v>22305222</v>
      </c>
      <c r="U64" s="7" t="s">
        <v>1662</v>
      </c>
      <c r="V64" s="7" t="s">
        <v>1663</v>
      </c>
    </row>
    <row r="65" spans="1:22">
      <c r="A65" s="7" t="s">
        <v>1451</v>
      </c>
      <c r="B65" s="7" t="s">
        <v>1450</v>
      </c>
      <c r="D65" s="7" t="s">
        <v>1664</v>
      </c>
      <c r="E65" s="7" t="s">
        <v>1665</v>
      </c>
      <c r="F65" s="7" t="s">
        <v>1666</v>
      </c>
      <c r="G65" s="7" t="s">
        <v>34</v>
      </c>
      <c r="H65" s="7" t="s">
        <v>5</v>
      </c>
      <c r="I65" s="7" t="s">
        <v>35</v>
      </c>
      <c r="J65" s="7" t="s">
        <v>2</v>
      </c>
      <c r="K65" s="7" t="s">
        <v>1317</v>
      </c>
      <c r="L65" s="7" t="s">
        <v>455</v>
      </c>
      <c r="M65" s="7"/>
      <c r="N65" s="7"/>
      <c r="O65" s="7"/>
      <c r="P65" s="7" t="s">
        <v>2055</v>
      </c>
      <c r="Q65" s="7" t="s">
        <v>2014</v>
      </c>
      <c r="R65" s="7" t="s">
        <v>1667</v>
      </c>
      <c r="S65" s="7">
        <v>25480733</v>
      </c>
      <c r="T65" s="7">
        <v>25489813</v>
      </c>
      <c r="U65" s="7" t="s">
        <v>1668</v>
      </c>
      <c r="V65" s="7" t="s">
        <v>2056</v>
      </c>
    </row>
    <row r="66" spans="1:22">
      <c r="A66" s="7" t="s">
        <v>1688</v>
      </c>
      <c r="B66" s="7" t="s">
        <v>1687</v>
      </c>
      <c r="D66" s="7" t="s">
        <v>1669</v>
      </c>
      <c r="E66" s="7" t="s">
        <v>1670</v>
      </c>
      <c r="F66" s="7" t="s">
        <v>1671</v>
      </c>
      <c r="G66" s="7" t="s">
        <v>34</v>
      </c>
      <c r="H66" s="7" t="s">
        <v>5</v>
      </c>
      <c r="I66" s="7" t="s">
        <v>32</v>
      </c>
      <c r="J66" s="7" t="s">
        <v>4</v>
      </c>
      <c r="K66" s="7" t="s">
        <v>1331</v>
      </c>
      <c r="L66" s="7" t="s">
        <v>237</v>
      </c>
      <c r="M66" s="7"/>
      <c r="N66" s="7"/>
      <c r="O66" s="7"/>
      <c r="P66" s="7" t="s">
        <v>1672</v>
      </c>
      <c r="Q66" s="7" t="s">
        <v>2014</v>
      </c>
      <c r="R66" s="7" t="s">
        <v>1673</v>
      </c>
      <c r="S66" s="7">
        <v>25441394</v>
      </c>
      <c r="T66" s="7">
        <v>25441394</v>
      </c>
      <c r="U66" s="7" t="s">
        <v>1674</v>
      </c>
      <c r="V66" s="7" t="s">
        <v>1675</v>
      </c>
    </row>
    <row r="67" spans="1:22">
      <c r="A67" s="7" t="s">
        <v>1487</v>
      </c>
      <c r="B67" s="7" t="s">
        <v>1486</v>
      </c>
      <c r="D67" s="7" t="s">
        <v>1676</v>
      </c>
      <c r="E67" s="7" t="s">
        <v>1677</v>
      </c>
      <c r="F67" s="7" t="s">
        <v>1678</v>
      </c>
      <c r="G67" s="7" t="s">
        <v>47</v>
      </c>
      <c r="H67" s="7" t="s">
        <v>5</v>
      </c>
      <c r="I67" s="7" t="s">
        <v>35</v>
      </c>
      <c r="J67" s="7" t="s">
        <v>1324</v>
      </c>
      <c r="K67" s="7" t="s">
        <v>2</v>
      </c>
      <c r="L67" s="7" t="s">
        <v>488</v>
      </c>
      <c r="M67" s="7"/>
      <c r="N67" s="7"/>
      <c r="O67" s="7"/>
      <c r="P67" s="7" t="s">
        <v>81</v>
      </c>
      <c r="Q67" s="7" t="s">
        <v>2014</v>
      </c>
      <c r="R67" s="7" t="s">
        <v>1679</v>
      </c>
      <c r="S67" s="7">
        <v>25344420</v>
      </c>
      <c r="T67" s="7">
        <v>88801449</v>
      </c>
      <c r="U67" s="7" t="s">
        <v>1680</v>
      </c>
      <c r="V67" s="7" t="s">
        <v>2057</v>
      </c>
    </row>
    <row r="68" spans="1:22">
      <c r="A68" s="7" t="s">
        <v>1806</v>
      </c>
      <c r="B68" s="7" t="s">
        <v>1805</v>
      </c>
      <c r="D68" s="7" t="s">
        <v>1681</v>
      </c>
      <c r="E68" s="7" t="s">
        <v>1682</v>
      </c>
      <c r="F68" s="7" t="s">
        <v>1683</v>
      </c>
      <c r="G68" s="7" t="s">
        <v>47</v>
      </c>
      <c r="H68" s="7" t="s">
        <v>6</v>
      </c>
      <c r="I68" s="7" t="s">
        <v>35</v>
      </c>
      <c r="J68" s="7" t="s">
        <v>3</v>
      </c>
      <c r="K68" s="7" t="s">
        <v>6</v>
      </c>
      <c r="L68" s="7" t="s">
        <v>464</v>
      </c>
      <c r="M68" s="7"/>
      <c r="N68" s="7"/>
      <c r="O68" s="7"/>
      <c r="P68" s="7" t="s">
        <v>75</v>
      </c>
      <c r="Q68" s="7" t="s">
        <v>2014</v>
      </c>
      <c r="R68" s="7" t="s">
        <v>1684</v>
      </c>
      <c r="S68" s="7">
        <v>25745990</v>
      </c>
      <c r="T68" s="7">
        <v>25745990</v>
      </c>
      <c r="U68" s="7" t="s">
        <v>1685</v>
      </c>
      <c r="V68" s="7" t="s">
        <v>1686</v>
      </c>
    </row>
    <row r="69" spans="1:22">
      <c r="A69" s="7" t="s">
        <v>1349</v>
      </c>
      <c r="B69" s="7" t="s">
        <v>1348</v>
      </c>
      <c r="D69" s="7" t="s">
        <v>1687</v>
      </c>
      <c r="E69" s="7" t="s">
        <v>1688</v>
      </c>
      <c r="F69" s="7" t="s">
        <v>1689</v>
      </c>
      <c r="G69" s="7" t="s">
        <v>66</v>
      </c>
      <c r="H69" s="7" t="s">
        <v>4</v>
      </c>
      <c r="I69" s="7" t="s">
        <v>1346</v>
      </c>
      <c r="J69" s="7" t="s">
        <v>1331</v>
      </c>
      <c r="K69" s="7" t="s">
        <v>4</v>
      </c>
      <c r="L69" s="7" t="s">
        <v>587</v>
      </c>
      <c r="M69" s="7"/>
      <c r="N69" s="7"/>
      <c r="O69" s="7"/>
      <c r="P69" s="7" t="s">
        <v>88</v>
      </c>
      <c r="Q69" s="7" t="s">
        <v>2014</v>
      </c>
      <c r="R69" s="7" t="s">
        <v>1690</v>
      </c>
      <c r="S69" s="7">
        <v>26931066</v>
      </c>
      <c r="T69" s="7">
        <v>26931066</v>
      </c>
      <c r="U69" s="7" t="s">
        <v>1691</v>
      </c>
      <c r="V69" s="7" t="s">
        <v>1692</v>
      </c>
    </row>
    <row r="70" spans="1:22">
      <c r="A70" s="7" t="s">
        <v>1364</v>
      </c>
      <c r="B70" s="7" t="s">
        <v>1363</v>
      </c>
      <c r="D70" s="7" t="s">
        <v>1693</v>
      </c>
      <c r="E70" s="7" t="s">
        <v>1694</v>
      </c>
      <c r="F70" s="7" t="s">
        <v>1695</v>
      </c>
      <c r="G70" s="7" t="s">
        <v>66</v>
      </c>
      <c r="H70" s="7" t="s">
        <v>3</v>
      </c>
      <c r="I70" s="7" t="s">
        <v>1346</v>
      </c>
      <c r="J70" s="7" t="s">
        <v>1317</v>
      </c>
      <c r="K70" s="7" t="s">
        <v>2</v>
      </c>
      <c r="L70" s="7" t="s">
        <v>581</v>
      </c>
      <c r="M70" s="7"/>
      <c r="N70" s="7"/>
      <c r="O70" s="7"/>
      <c r="P70" s="7" t="s">
        <v>1696</v>
      </c>
      <c r="Q70" s="7" t="s">
        <v>2014</v>
      </c>
      <c r="R70" s="7" t="s">
        <v>2058</v>
      </c>
      <c r="S70" s="7">
        <v>26620246</v>
      </c>
      <c r="T70" s="7">
        <v>26621796</v>
      </c>
      <c r="U70" s="7" t="s">
        <v>1697</v>
      </c>
      <c r="V70" s="7" t="s">
        <v>1698</v>
      </c>
    </row>
    <row r="71" spans="1:22">
      <c r="A71" s="7" t="s">
        <v>1337</v>
      </c>
      <c r="B71" s="7" t="s">
        <v>1336</v>
      </c>
      <c r="D71" s="7" t="s">
        <v>1699</v>
      </c>
      <c r="E71" s="7" t="s">
        <v>1700</v>
      </c>
      <c r="F71" s="7" t="s">
        <v>1701</v>
      </c>
      <c r="G71" s="7" t="s">
        <v>63</v>
      </c>
      <c r="H71" s="7" t="s">
        <v>2</v>
      </c>
      <c r="I71" s="7" t="s">
        <v>1330</v>
      </c>
      <c r="J71" s="7" t="s">
        <v>1324</v>
      </c>
      <c r="K71" s="7" t="s">
        <v>2</v>
      </c>
      <c r="L71" s="7" t="s">
        <v>643</v>
      </c>
      <c r="M71" s="7"/>
      <c r="N71" s="7"/>
      <c r="O71" s="7"/>
      <c r="P71" s="7" t="s">
        <v>1702</v>
      </c>
      <c r="Q71" s="7" t="s">
        <v>2014</v>
      </c>
      <c r="R71" s="7" t="s">
        <v>2059</v>
      </c>
      <c r="S71" s="7">
        <v>27771569</v>
      </c>
      <c r="T71" s="7">
        <v>27770322</v>
      </c>
      <c r="U71" s="7" t="s">
        <v>1703</v>
      </c>
      <c r="V71" s="7" t="s">
        <v>1704</v>
      </c>
    </row>
    <row r="72" spans="1:22">
      <c r="A72" s="7" t="s">
        <v>1495</v>
      </c>
      <c r="B72" s="7" t="s">
        <v>1494</v>
      </c>
      <c r="D72" s="7" t="s">
        <v>1705</v>
      </c>
      <c r="E72" s="7" t="s">
        <v>1706</v>
      </c>
      <c r="F72" s="7" t="s">
        <v>1707</v>
      </c>
      <c r="G72" s="7" t="s">
        <v>66</v>
      </c>
      <c r="H72" s="7" t="s">
        <v>2</v>
      </c>
      <c r="I72" s="7" t="s">
        <v>1346</v>
      </c>
      <c r="J72" s="7" t="s">
        <v>1324</v>
      </c>
      <c r="K72" s="7" t="s">
        <v>2</v>
      </c>
      <c r="L72" s="7" t="s">
        <v>576</v>
      </c>
      <c r="M72" s="7"/>
      <c r="N72" s="7"/>
      <c r="O72" s="7"/>
      <c r="P72" s="7" t="s">
        <v>66</v>
      </c>
      <c r="Q72" s="7" t="s">
        <v>2014</v>
      </c>
      <c r="R72" s="7" t="s">
        <v>1708</v>
      </c>
      <c r="S72" s="7">
        <v>26689015</v>
      </c>
      <c r="T72" s="7"/>
      <c r="U72" s="7" t="s">
        <v>1709</v>
      </c>
      <c r="V72" s="7" t="s">
        <v>1868</v>
      </c>
    </row>
    <row r="73" spans="1:22">
      <c r="A73" s="7" t="s">
        <v>1521</v>
      </c>
      <c r="B73" s="7" t="s">
        <v>1520</v>
      </c>
      <c r="D73" s="7" t="s">
        <v>1710</v>
      </c>
      <c r="E73" s="7" t="s">
        <v>1711</v>
      </c>
      <c r="F73" s="7" t="s">
        <v>1712</v>
      </c>
      <c r="G73" s="7" t="s">
        <v>1522</v>
      </c>
      <c r="H73" s="7" t="s">
        <v>6</v>
      </c>
      <c r="I73" s="7" t="s">
        <v>33</v>
      </c>
      <c r="J73" s="7" t="s">
        <v>1324</v>
      </c>
      <c r="K73" s="7" t="s">
        <v>1317</v>
      </c>
      <c r="L73" s="7" t="s">
        <v>389</v>
      </c>
      <c r="M73" s="7"/>
      <c r="N73" s="7"/>
      <c r="O73" s="7"/>
      <c r="P73" s="7" t="s">
        <v>1713</v>
      </c>
      <c r="Q73" s="7" t="s">
        <v>2014</v>
      </c>
      <c r="R73" s="7" t="s">
        <v>1714</v>
      </c>
      <c r="S73" s="7">
        <v>24510404</v>
      </c>
      <c r="T73" s="7">
        <v>24501819</v>
      </c>
      <c r="U73" s="7" t="s">
        <v>1715</v>
      </c>
      <c r="V73" s="7" t="s">
        <v>2060</v>
      </c>
    </row>
    <row r="74" spans="1:22">
      <c r="A74" s="7" t="s">
        <v>1565</v>
      </c>
      <c r="B74" s="7" t="s">
        <v>1564</v>
      </c>
      <c r="D74" s="7" t="s">
        <v>1716</v>
      </c>
      <c r="E74" s="7" t="s">
        <v>1717</v>
      </c>
      <c r="F74" s="7" t="s">
        <v>1718</v>
      </c>
      <c r="G74" s="7" t="s">
        <v>43</v>
      </c>
      <c r="H74" s="7" t="s">
        <v>2</v>
      </c>
      <c r="I74" s="7" t="s">
        <v>1482</v>
      </c>
      <c r="J74" s="7" t="s">
        <v>2</v>
      </c>
      <c r="K74" s="7" t="s">
        <v>2</v>
      </c>
      <c r="L74" s="7" t="s">
        <v>500</v>
      </c>
      <c r="M74" s="7"/>
      <c r="N74" s="7"/>
      <c r="O74" s="7"/>
      <c r="P74" s="7" t="s">
        <v>1719</v>
      </c>
      <c r="Q74" s="7" t="s">
        <v>2014</v>
      </c>
      <c r="R74" s="7" t="s">
        <v>1720</v>
      </c>
      <c r="S74" s="7">
        <v>22615289</v>
      </c>
      <c r="T74" s="7">
        <v>22615290</v>
      </c>
      <c r="U74" s="7" t="s">
        <v>1721</v>
      </c>
      <c r="V74" s="7" t="s">
        <v>1722</v>
      </c>
    </row>
    <row r="75" spans="1:22">
      <c r="A75" s="7" t="s">
        <v>1724</v>
      </c>
      <c r="B75" s="7" t="s">
        <v>1723</v>
      </c>
      <c r="D75" s="7" t="s">
        <v>1723</v>
      </c>
      <c r="E75" s="7" t="s">
        <v>1724</v>
      </c>
      <c r="F75" s="7" t="s">
        <v>1725</v>
      </c>
      <c r="G75" s="7" t="s">
        <v>43</v>
      </c>
      <c r="H75" s="7" t="s">
        <v>5</v>
      </c>
      <c r="I75" s="7" t="s">
        <v>1482</v>
      </c>
      <c r="J75" s="7" t="s">
        <v>3</v>
      </c>
      <c r="K75" s="7" t="s">
        <v>3</v>
      </c>
      <c r="L75" s="7" t="s">
        <v>506</v>
      </c>
      <c r="M75" s="7"/>
      <c r="N75" s="7"/>
      <c r="O75" s="7"/>
      <c r="P75" s="7" t="s">
        <v>56</v>
      </c>
      <c r="Q75" s="7" t="s">
        <v>2014</v>
      </c>
      <c r="R75" s="7" t="s">
        <v>1726</v>
      </c>
      <c r="S75" s="7">
        <v>22385053</v>
      </c>
      <c r="T75" s="7"/>
      <c r="U75" s="7" t="s">
        <v>1727</v>
      </c>
      <c r="V75" s="7" t="s">
        <v>1728</v>
      </c>
    </row>
    <row r="76" spans="1:22">
      <c r="A76" s="7" t="s">
        <v>1795</v>
      </c>
      <c r="B76" s="7" t="s">
        <v>1794</v>
      </c>
      <c r="D76" s="7" t="s">
        <v>1729</v>
      </c>
      <c r="E76" s="7" t="s">
        <v>1730</v>
      </c>
      <c r="F76" s="7" t="s">
        <v>1731</v>
      </c>
      <c r="G76" s="7" t="s">
        <v>36</v>
      </c>
      <c r="H76" s="7" t="s">
        <v>1331</v>
      </c>
      <c r="I76" s="7" t="s">
        <v>33</v>
      </c>
      <c r="J76" s="7" t="s">
        <v>6</v>
      </c>
      <c r="K76" s="7" t="s">
        <v>2</v>
      </c>
      <c r="L76" s="7" t="s">
        <v>375</v>
      </c>
      <c r="M76" s="7"/>
      <c r="N76" s="7"/>
      <c r="O76" s="7"/>
      <c r="P76" s="7" t="s">
        <v>1732</v>
      </c>
      <c r="Q76" s="7" t="s">
        <v>2014</v>
      </c>
      <c r="R76" s="7" t="s">
        <v>1733</v>
      </c>
      <c r="S76" s="7">
        <v>24461215</v>
      </c>
      <c r="T76" s="7">
        <v>24461255</v>
      </c>
      <c r="U76" s="7" t="s">
        <v>1734</v>
      </c>
      <c r="V76" s="7" t="s">
        <v>1735</v>
      </c>
    </row>
    <row r="77" spans="1:22">
      <c r="A77" s="7" t="s">
        <v>2085</v>
      </c>
      <c r="B77" s="7" t="s">
        <v>2084</v>
      </c>
      <c r="D77" s="7" t="s">
        <v>1736</v>
      </c>
      <c r="E77" s="7" t="s">
        <v>1737</v>
      </c>
      <c r="F77" s="7" t="s">
        <v>1738</v>
      </c>
      <c r="G77" s="7" t="s">
        <v>44</v>
      </c>
      <c r="H77" s="7" t="s">
        <v>3</v>
      </c>
      <c r="I77" s="7" t="s">
        <v>33</v>
      </c>
      <c r="J77" s="7" t="s">
        <v>1448</v>
      </c>
      <c r="K77" s="7" t="s">
        <v>3</v>
      </c>
      <c r="L77" s="7" t="s">
        <v>409</v>
      </c>
      <c r="M77" s="7"/>
      <c r="N77" s="7"/>
      <c r="O77" s="7"/>
      <c r="P77" s="7" t="s">
        <v>1739</v>
      </c>
      <c r="Q77" s="7" t="s">
        <v>2014</v>
      </c>
      <c r="R77" s="7" t="s">
        <v>1740</v>
      </c>
      <c r="S77" s="7">
        <v>24757122</v>
      </c>
      <c r="T77" s="7">
        <v>24757122</v>
      </c>
      <c r="U77" s="7" t="s">
        <v>1741</v>
      </c>
      <c r="V77" s="7" t="s">
        <v>2061</v>
      </c>
    </row>
    <row r="78" spans="1:22">
      <c r="A78" s="7" t="s">
        <v>1785</v>
      </c>
      <c r="B78" s="7" t="s">
        <v>1784</v>
      </c>
      <c r="D78" s="7" t="s">
        <v>1742</v>
      </c>
      <c r="E78" s="7" t="s">
        <v>1743</v>
      </c>
      <c r="F78" s="7" t="s">
        <v>1744</v>
      </c>
      <c r="G78" s="7" t="s">
        <v>1745</v>
      </c>
      <c r="H78" s="7" t="s">
        <v>4</v>
      </c>
      <c r="I78" s="7" t="s">
        <v>32</v>
      </c>
      <c r="J78" s="7" t="s">
        <v>3</v>
      </c>
      <c r="K78" s="7" t="s">
        <v>2</v>
      </c>
      <c r="L78" s="7" t="s">
        <v>227</v>
      </c>
      <c r="M78" s="7"/>
      <c r="N78" s="7"/>
      <c r="O78" s="7"/>
      <c r="P78" s="7" t="s">
        <v>1746</v>
      </c>
      <c r="Q78" s="7" t="s">
        <v>2014</v>
      </c>
      <c r="R78" s="7" t="s">
        <v>1866</v>
      </c>
      <c r="S78" s="7">
        <v>40805054</v>
      </c>
      <c r="T78" s="7"/>
      <c r="U78" s="7" t="s">
        <v>1747</v>
      </c>
      <c r="V78" s="7" t="s">
        <v>2062</v>
      </c>
    </row>
    <row r="79" spans="1:22">
      <c r="A79" s="7" t="s">
        <v>1761</v>
      </c>
      <c r="B79" s="7" t="s">
        <v>1760</v>
      </c>
      <c r="D79" s="7" t="s">
        <v>1748</v>
      </c>
      <c r="E79" s="7" t="s">
        <v>1749</v>
      </c>
      <c r="F79" s="7" t="s">
        <v>1750</v>
      </c>
      <c r="G79" s="7" t="s">
        <v>34</v>
      </c>
      <c r="H79" s="7" t="s">
        <v>4</v>
      </c>
      <c r="I79" s="7" t="s">
        <v>32</v>
      </c>
      <c r="J79" s="7" t="s">
        <v>1324</v>
      </c>
      <c r="K79" s="7" t="s">
        <v>1324</v>
      </c>
      <c r="L79" s="7" t="s">
        <v>260</v>
      </c>
      <c r="M79" s="7"/>
      <c r="N79" s="7"/>
      <c r="O79" s="7"/>
      <c r="P79" s="7" t="s">
        <v>49</v>
      </c>
      <c r="Q79" s="7" t="s">
        <v>2014</v>
      </c>
      <c r="R79" s="7" t="s">
        <v>1751</v>
      </c>
      <c r="S79" s="7">
        <v>86919111</v>
      </c>
      <c r="T79" s="7"/>
      <c r="U79" s="7" t="s">
        <v>1752</v>
      </c>
      <c r="V79" s="7" t="s">
        <v>1753</v>
      </c>
    </row>
    <row r="80" spans="1:22">
      <c r="A80" s="7" t="s">
        <v>1606</v>
      </c>
      <c r="B80" s="7" t="s">
        <v>1605</v>
      </c>
      <c r="D80" s="7" t="s">
        <v>1754</v>
      </c>
      <c r="E80" s="7" t="s">
        <v>1755</v>
      </c>
      <c r="F80" s="7" t="s">
        <v>1756</v>
      </c>
      <c r="G80" s="7" t="s">
        <v>1745</v>
      </c>
      <c r="H80" s="7" t="s">
        <v>3</v>
      </c>
      <c r="I80" s="7" t="s">
        <v>32</v>
      </c>
      <c r="J80" s="7" t="s">
        <v>2</v>
      </c>
      <c r="K80" s="7" t="s">
        <v>1541</v>
      </c>
      <c r="L80" s="7" t="s">
        <v>224</v>
      </c>
      <c r="M80" s="7"/>
      <c r="N80" s="7"/>
      <c r="O80" s="7"/>
      <c r="P80" s="7" t="s">
        <v>1757</v>
      </c>
      <c r="Q80" s="7" t="s">
        <v>2014</v>
      </c>
      <c r="R80" s="7" t="s">
        <v>1758</v>
      </c>
      <c r="S80" s="7">
        <v>22962805</v>
      </c>
      <c r="T80" s="7">
        <v>22962807</v>
      </c>
      <c r="U80" s="7" t="s">
        <v>1759</v>
      </c>
      <c r="V80" s="7" t="s">
        <v>2063</v>
      </c>
    </row>
    <row r="81" spans="1:22">
      <c r="A81" s="7" t="s">
        <v>1612</v>
      </c>
      <c r="B81" s="7" t="s">
        <v>1611</v>
      </c>
      <c r="D81" s="7" t="s">
        <v>1760</v>
      </c>
      <c r="E81" s="7" t="s">
        <v>1761</v>
      </c>
      <c r="F81" s="7" t="s">
        <v>1762</v>
      </c>
      <c r="G81" s="7" t="s">
        <v>43</v>
      </c>
      <c r="H81" s="7" t="s">
        <v>6</v>
      </c>
      <c r="I81" s="7" t="s">
        <v>1482</v>
      </c>
      <c r="J81" s="7" t="s">
        <v>4</v>
      </c>
      <c r="K81" s="7" t="s">
        <v>1324</v>
      </c>
      <c r="L81" s="7" t="s">
        <v>516</v>
      </c>
      <c r="M81" s="7"/>
      <c r="N81" s="7"/>
      <c r="O81" s="7"/>
      <c r="P81" s="7" t="s">
        <v>62</v>
      </c>
      <c r="Q81" s="7" t="s">
        <v>2014</v>
      </c>
      <c r="R81" s="7" t="s">
        <v>1763</v>
      </c>
      <c r="S81" s="7">
        <v>22443190</v>
      </c>
      <c r="T81" s="7">
        <v>22443727</v>
      </c>
      <c r="U81" s="7" t="s">
        <v>1764</v>
      </c>
      <c r="V81" s="7" t="s">
        <v>1765</v>
      </c>
    </row>
    <row r="82" spans="1:22">
      <c r="A82" s="7" t="s">
        <v>1755</v>
      </c>
      <c r="B82" s="7" t="s">
        <v>1754</v>
      </c>
      <c r="D82" s="7" t="s">
        <v>1766</v>
      </c>
      <c r="E82" s="7" t="s">
        <v>1767</v>
      </c>
      <c r="F82" s="7" t="s">
        <v>1768</v>
      </c>
      <c r="G82" s="7" t="s">
        <v>77</v>
      </c>
      <c r="H82" s="7" t="s">
        <v>1324</v>
      </c>
      <c r="I82" s="7" t="s">
        <v>1339</v>
      </c>
      <c r="J82" s="7" t="s">
        <v>3</v>
      </c>
      <c r="K82" s="7" t="s">
        <v>4</v>
      </c>
      <c r="L82" s="7" t="s">
        <v>667</v>
      </c>
      <c r="M82" s="7"/>
      <c r="N82" s="7"/>
      <c r="O82" s="7"/>
      <c r="P82" s="7" t="s">
        <v>1769</v>
      </c>
      <c r="Q82" s="7" t="s">
        <v>2014</v>
      </c>
      <c r="R82" s="7" t="s">
        <v>1770</v>
      </c>
      <c r="S82" s="7">
        <v>27098328</v>
      </c>
      <c r="T82" s="7">
        <v>44092714</v>
      </c>
      <c r="U82" s="7" t="s">
        <v>1771</v>
      </c>
      <c r="V82" s="7" t="s">
        <v>2064</v>
      </c>
    </row>
    <row r="83" spans="1:22">
      <c r="A83" s="7" t="s">
        <v>1659</v>
      </c>
      <c r="B83" s="7" t="s">
        <v>1658</v>
      </c>
      <c r="D83" s="7" t="s">
        <v>1772</v>
      </c>
      <c r="E83" s="7" t="s">
        <v>1773</v>
      </c>
      <c r="F83" s="7" t="s">
        <v>1774</v>
      </c>
      <c r="G83" s="7" t="s">
        <v>1426</v>
      </c>
      <c r="H83" s="7" t="s">
        <v>4</v>
      </c>
      <c r="I83" s="7" t="s">
        <v>1330</v>
      </c>
      <c r="J83" s="7" t="s">
        <v>1489</v>
      </c>
      <c r="K83" s="7" t="s">
        <v>2</v>
      </c>
      <c r="L83" s="7" t="s">
        <v>2009</v>
      </c>
      <c r="M83" s="7"/>
      <c r="N83" s="7"/>
      <c r="O83" s="7"/>
      <c r="P83" s="7" t="s">
        <v>39</v>
      </c>
      <c r="Q83" s="7" t="s">
        <v>2014</v>
      </c>
      <c r="R83" s="7" t="s">
        <v>1865</v>
      </c>
      <c r="S83" s="7">
        <v>27355201</v>
      </c>
      <c r="T83" s="7">
        <v>27355201</v>
      </c>
      <c r="U83" s="7" t="s">
        <v>1776</v>
      </c>
      <c r="V83" s="7" t="s">
        <v>1777</v>
      </c>
    </row>
    <row r="84" spans="1:22">
      <c r="A84" s="7" t="s">
        <v>1813</v>
      </c>
      <c r="B84" s="7" t="s">
        <v>1812</v>
      </c>
      <c r="D84" s="7" t="s">
        <v>1778</v>
      </c>
      <c r="E84" s="7" t="s">
        <v>1779</v>
      </c>
      <c r="F84" s="7" t="s">
        <v>1780</v>
      </c>
      <c r="G84" s="7" t="s">
        <v>1846</v>
      </c>
      <c r="H84" s="7" t="s">
        <v>1317</v>
      </c>
      <c r="I84" s="7" t="s">
        <v>1339</v>
      </c>
      <c r="J84" s="7" t="s">
        <v>2</v>
      </c>
      <c r="K84" s="7" t="s">
        <v>4</v>
      </c>
      <c r="L84" s="7" t="s">
        <v>663</v>
      </c>
      <c r="M84" s="7"/>
      <c r="N84" s="7"/>
      <c r="O84" s="7"/>
      <c r="P84" s="7" t="s">
        <v>1781</v>
      </c>
      <c r="Q84" s="7" t="s">
        <v>2014</v>
      </c>
      <c r="R84" s="7" t="s">
        <v>1782</v>
      </c>
      <c r="S84" s="7">
        <v>27971909</v>
      </c>
      <c r="T84" s="7">
        <v>27971909</v>
      </c>
      <c r="U84" s="7" t="s">
        <v>1783</v>
      </c>
      <c r="V84" s="7" t="s">
        <v>2065</v>
      </c>
    </row>
    <row r="85" spans="1:22">
      <c r="A85" s="7" t="s">
        <v>1682</v>
      </c>
      <c r="B85" s="7" t="s">
        <v>1681</v>
      </c>
      <c r="D85" s="7" t="s">
        <v>1784</v>
      </c>
      <c r="E85" s="7" t="s">
        <v>1785</v>
      </c>
      <c r="F85" s="7" t="s">
        <v>1786</v>
      </c>
      <c r="G85" s="7" t="s">
        <v>43</v>
      </c>
      <c r="H85" s="7" t="s">
        <v>1324</v>
      </c>
      <c r="I85" s="7" t="s">
        <v>1482</v>
      </c>
      <c r="J85" s="7" t="s">
        <v>1324</v>
      </c>
      <c r="K85" s="7" t="s">
        <v>3</v>
      </c>
      <c r="L85" s="7" t="s">
        <v>531</v>
      </c>
      <c r="M85" s="7"/>
      <c r="N85" s="7"/>
      <c r="O85" s="7"/>
      <c r="P85" s="7" t="s">
        <v>37</v>
      </c>
      <c r="Q85" s="7" t="s">
        <v>2014</v>
      </c>
      <c r="R85" s="7" t="s">
        <v>2066</v>
      </c>
      <c r="S85" s="7">
        <v>22685475</v>
      </c>
      <c r="T85" s="7">
        <v>22685475</v>
      </c>
      <c r="U85" s="7" t="s">
        <v>1787</v>
      </c>
      <c r="V85" s="7" t="s">
        <v>1852</v>
      </c>
    </row>
    <row r="86" spans="1:22">
      <c r="A86" s="7" t="s">
        <v>1637</v>
      </c>
      <c r="B86" s="7" t="s">
        <v>1636</v>
      </c>
      <c r="D86" s="7" t="s">
        <v>1788</v>
      </c>
      <c r="E86" s="7" t="s">
        <v>1789</v>
      </c>
      <c r="F86" s="7" t="s">
        <v>1790</v>
      </c>
      <c r="G86" s="7" t="s">
        <v>44</v>
      </c>
      <c r="H86" s="7" t="s">
        <v>3</v>
      </c>
      <c r="I86" s="7" t="s">
        <v>33</v>
      </c>
      <c r="J86" s="7" t="s">
        <v>1448</v>
      </c>
      <c r="K86" s="7" t="s">
        <v>1331</v>
      </c>
      <c r="L86" s="7" t="s">
        <v>415</v>
      </c>
      <c r="M86" s="7"/>
      <c r="N86" s="7"/>
      <c r="O86" s="7"/>
      <c r="P86" s="7" t="s">
        <v>1791</v>
      </c>
      <c r="Q86" s="7" t="s">
        <v>2014</v>
      </c>
      <c r="R86" s="7" t="s">
        <v>1858</v>
      </c>
      <c r="S86" s="7">
        <v>24689930</v>
      </c>
      <c r="T86" s="7">
        <v>24689930</v>
      </c>
      <c r="U86" s="7" t="s">
        <v>1792</v>
      </c>
      <c r="V86" s="7" t="s">
        <v>1793</v>
      </c>
    </row>
    <row r="87" spans="1:22">
      <c r="A87" s="7" t="s">
        <v>1711</v>
      </c>
      <c r="B87" s="7" t="s">
        <v>1710</v>
      </c>
      <c r="D87" s="7" t="s">
        <v>1794</v>
      </c>
      <c r="E87" s="7" t="s">
        <v>1795</v>
      </c>
      <c r="F87" s="7" t="s">
        <v>1796</v>
      </c>
      <c r="G87" s="7" t="s">
        <v>50</v>
      </c>
      <c r="H87" s="7" t="s">
        <v>6</v>
      </c>
      <c r="I87" s="7" t="s">
        <v>32</v>
      </c>
      <c r="J87" s="7" t="s">
        <v>1656</v>
      </c>
      <c r="K87" s="7" t="s">
        <v>4</v>
      </c>
      <c r="L87" s="7" t="s">
        <v>293</v>
      </c>
      <c r="M87" s="7"/>
      <c r="N87" s="7"/>
      <c r="O87" s="7"/>
      <c r="P87" s="7" t="s">
        <v>57</v>
      </c>
      <c r="Q87" s="7" t="s">
        <v>2014</v>
      </c>
      <c r="R87" s="7" t="s">
        <v>1797</v>
      </c>
      <c r="S87" s="7">
        <v>24184409</v>
      </c>
      <c r="T87" s="7"/>
      <c r="U87" s="7" t="s">
        <v>1798</v>
      </c>
      <c r="V87" s="7" t="s">
        <v>1799</v>
      </c>
    </row>
    <row r="88" spans="1:22">
      <c r="A88" s="7" t="s">
        <v>1706</v>
      </c>
      <c r="B88" s="7" t="s">
        <v>1705</v>
      </c>
      <c r="D88" s="7" t="s">
        <v>1800</v>
      </c>
      <c r="E88" s="7" t="s">
        <v>1801</v>
      </c>
      <c r="F88" s="7" t="s">
        <v>1802</v>
      </c>
      <c r="G88" s="7" t="s">
        <v>36</v>
      </c>
      <c r="H88" s="7" t="s">
        <v>5</v>
      </c>
      <c r="I88" s="7" t="s">
        <v>33</v>
      </c>
      <c r="J88" s="7" t="s">
        <v>2</v>
      </c>
      <c r="K88" s="7" t="s">
        <v>1331</v>
      </c>
      <c r="L88" s="7" t="s">
        <v>344</v>
      </c>
      <c r="M88" s="7"/>
      <c r="N88" s="7"/>
      <c r="O88" s="7"/>
      <c r="P88" s="7" t="s">
        <v>40</v>
      </c>
      <c r="Q88" s="7" t="s">
        <v>2014</v>
      </c>
      <c r="R88" s="7" t="s">
        <v>1850</v>
      </c>
      <c r="S88" s="7">
        <v>21027983</v>
      </c>
      <c r="T88" s="7"/>
      <c r="U88" s="7" t="s">
        <v>1803</v>
      </c>
      <c r="V88" s="7" t="s">
        <v>1804</v>
      </c>
    </row>
    <row r="89" spans="1:22">
      <c r="A89" s="7" t="s">
        <v>1730</v>
      </c>
      <c r="B89" s="7" t="s">
        <v>1729</v>
      </c>
      <c r="D89" s="7" t="s">
        <v>1805</v>
      </c>
      <c r="E89" s="7" t="s">
        <v>1806</v>
      </c>
      <c r="F89" s="7" t="s">
        <v>1807</v>
      </c>
      <c r="G89" s="7" t="s">
        <v>36</v>
      </c>
      <c r="H89" s="7" t="s">
        <v>2</v>
      </c>
      <c r="I89" s="7" t="s">
        <v>33</v>
      </c>
      <c r="J89" s="7" t="s">
        <v>2</v>
      </c>
      <c r="K89" s="7" t="s">
        <v>4</v>
      </c>
      <c r="L89" s="7" t="s">
        <v>339</v>
      </c>
      <c r="M89" s="7"/>
      <c r="N89" s="7"/>
      <c r="O89" s="7"/>
      <c r="P89" s="7" t="s">
        <v>1808</v>
      </c>
      <c r="Q89" s="7" t="s">
        <v>2014</v>
      </c>
      <c r="R89" s="7" t="s">
        <v>1809</v>
      </c>
      <c r="S89" s="7">
        <v>24830391</v>
      </c>
      <c r="T89" s="7">
        <v>24830055</v>
      </c>
      <c r="U89" s="7" t="s">
        <v>1810</v>
      </c>
      <c r="V89" s="7" t="s">
        <v>1811</v>
      </c>
    </row>
    <row r="90" spans="1:22">
      <c r="A90" s="7" t="s">
        <v>1737</v>
      </c>
      <c r="B90" s="7" t="s">
        <v>1736</v>
      </c>
      <c r="D90" s="7" t="s">
        <v>1812</v>
      </c>
      <c r="E90" s="7" t="s">
        <v>1813</v>
      </c>
      <c r="F90" s="7" t="s">
        <v>2067</v>
      </c>
      <c r="G90" s="7" t="s">
        <v>61</v>
      </c>
      <c r="H90" s="7" t="s">
        <v>3</v>
      </c>
      <c r="I90" s="7" t="s">
        <v>32</v>
      </c>
      <c r="J90" s="7" t="s">
        <v>1412</v>
      </c>
      <c r="K90" s="7" t="s">
        <v>2</v>
      </c>
      <c r="L90" s="7" t="s">
        <v>320</v>
      </c>
      <c r="M90" s="7"/>
      <c r="N90" s="7"/>
      <c r="O90" s="7"/>
      <c r="P90" s="7" t="s">
        <v>1814</v>
      </c>
      <c r="Q90" s="7" t="s">
        <v>2014</v>
      </c>
      <c r="R90" s="7" t="s">
        <v>1815</v>
      </c>
      <c r="S90" s="7">
        <v>27714243</v>
      </c>
      <c r="T90" s="7"/>
      <c r="U90" s="7" t="s">
        <v>1816</v>
      </c>
      <c r="V90" s="7" t="s">
        <v>1817</v>
      </c>
    </row>
    <row r="91" spans="1:22">
      <c r="A91" s="7" t="s">
        <v>2081</v>
      </c>
      <c r="B91" s="7" t="s">
        <v>2080</v>
      </c>
      <c r="D91" s="7" t="s">
        <v>1818</v>
      </c>
      <c r="E91" s="7" t="s">
        <v>1819</v>
      </c>
      <c r="F91" s="7" t="s">
        <v>1820</v>
      </c>
      <c r="G91" s="7" t="s">
        <v>61</v>
      </c>
      <c r="H91" s="7" t="s">
        <v>6</v>
      </c>
      <c r="I91" s="7" t="s">
        <v>32</v>
      </c>
      <c r="J91" s="7" t="s">
        <v>1412</v>
      </c>
      <c r="K91" s="7" t="s">
        <v>3</v>
      </c>
      <c r="L91" s="7" t="s">
        <v>321</v>
      </c>
      <c r="M91" s="7"/>
      <c r="N91" s="7"/>
      <c r="O91" s="7"/>
      <c r="P91" s="7" t="s">
        <v>1821</v>
      </c>
      <c r="Q91" s="7" t="s">
        <v>2014</v>
      </c>
      <c r="R91" s="7" t="s">
        <v>1822</v>
      </c>
      <c r="S91" s="7">
        <v>27382457</v>
      </c>
      <c r="T91" s="7"/>
      <c r="U91" s="7" t="s">
        <v>1823</v>
      </c>
      <c r="V91" s="7" t="s">
        <v>1824</v>
      </c>
    </row>
    <row r="92" spans="1:22">
      <c r="A92" s="7" t="s">
        <v>1779</v>
      </c>
      <c r="B92" s="7" t="s">
        <v>1778</v>
      </c>
      <c r="D92" s="7" t="s">
        <v>2068</v>
      </c>
      <c r="E92" s="7" t="s">
        <v>2069</v>
      </c>
      <c r="F92" s="7" t="s">
        <v>2070</v>
      </c>
      <c r="G92" s="7" t="s">
        <v>59</v>
      </c>
      <c r="H92" s="7" t="s">
        <v>4</v>
      </c>
      <c r="I92" s="7" t="s">
        <v>1346</v>
      </c>
      <c r="J92" s="7" t="s">
        <v>5</v>
      </c>
      <c r="K92" s="7" t="s">
        <v>3</v>
      </c>
      <c r="L92" s="7" t="s">
        <v>569</v>
      </c>
      <c r="M92" s="7"/>
      <c r="N92" s="7"/>
      <c r="O92" s="7"/>
      <c r="P92" s="7" t="s">
        <v>2071</v>
      </c>
      <c r="Q92" s="7" t="s">
        <v>2014</v>
      </c>
      <c r="R92" s="7"/>
      <c r="S92" s="7"/>
      <c r="T92" s="7"/>
      <c r="U92" s="7"/>
      <c r="V92" s="7"/>
    </row>
    <row r="93" spans="1:22">
      <c r="A93" s="7" t="s">
        <v>1749</v>
      </c>
      <c r="B93" s="7" t="s">
        <v>1748</v>
      </c>
      <c r="D93" s="7" t="s">
        <v>2072</v>
      </c>
      <c r="E93" s="7" t="s">
        <v>2073</v>
      </c>
      <c r="F93" s="7" t="s">
        <v>2074</v>
      </c>
      <c r="G93" s="7" t="s">
        <v>38</v>
      </c>
      <c r="H93" s="7" t="s">
        <v>1324</v>
      </c>
      <c r="I93" s="7" t="s">
        <v>1330</v>
      </c>
      <c r="J93" s="7" t="s">
        <v>1656</v>
      </c>
      <c r="K93" s="7" t="s">
        <v>2</v>
      </c>
      <c r="L93" s="7" t="s">
        <v>2007</v>
      </c>
      <c r="M93" s="7"/>
      <c r="N93" s="7"/>
      <c r="O93" s="7"/>
      <c r="P93" s="7" t="s">
        <v>2075</v>
      </c>
      <c r="Q93" s="7" t="s">
        <v>2014</v>
      </c>
      <c r="R93" s="7"/>
      <c r="S93" s="7"/>
      <c r="T93" s="7"/>
      <c r="U93" s="7"/>
      <c r="V93" s="7"/>
    </row>
    <row r="94" spans="1:22">
      <c r="A94" s="7" t="s">
        <v>1767</v>
      </c>
      <c r="B94" s="7" t="s">
        <v>1766</v>
      </c>
      <c r="D94" s="7" t="s">
        <v>2076</v>
      </c>
      <c r="E94" s="7" t="s">
        <v>2077</v>
      </c>
      <c r="F94" s="7" t="s">
        <v>2078</v>
      </c>
      <c r="G94" s="7" t="s">
        <v>44</v>
      </c>
      <c r="H94" s="7" t="s">
        <v>2</v>
      </c>
      <c r="I94" s="7" t="s">
        <v>33</v>
      </c>
      <c r="J94" s="7" t="s">
        <v>1448</v>
      </c>
      <c r="K94" s="7" t="s">
        <v>6</v>
      </c>
      <c r="L94" s="7" t="s">
        <v>412</v>
      </c>
      <c r="M94" s="7"/>
      <c r="N94" s="7"/>
      <c r="O94" s="7"/>
      <c r="P94" s="7" t="s">
        <v>2079</v>
      </c>
      <c r="Q94" s="7" t="s">
        <v>2014</v>
      </c>
      <c r="R94" s="7"/>
      <c r="S94" s="7"/>
      <c r="T94" s="7"/>
      <c r="U94" s="7"/>
      <c r="V94" s="7"/>
    </row>
    <row r="95" spans="1:22">
      <c r="A95" s="7" t="s">
        <v>1801</v>
      </c>
      <c r="B95" s="7" t="s">
        <v>1800</v>
      </c>
      <c r="D95" s="7" t="s">
        <v>2080</v>
      </c>
      <c r="E95" s="7" t="s">
        <v>2081</v>
      </c>
      <c r="F95" s="7" t="s">
        <v>2082</v>
      </c>
      <c r="G95" s="7" t="s">
        <v>59</v>
      </c>
      <c r="H95" s="7" t="s">
        <v>2</v>
      </c>
      <c r="I95" s="7" t="s">
        <v>1346</v>
      </c>
      <c r="J95" s="7" t="s">
        <v>1448</v>
      </c>
      <c r="K95" s="7" t="s">
        <v>2</v>
      </c>
      <c r="L95" s="7" t="s">
        <v>598</v>
      </c>
      <c r="M95" s="7"/>
      <c r="N95" s="7"/>
      <c r="O95" s="7"/>
      <c r="P95" s="7" t="s">
        <v>2083</v>
      </c>
      <c r="Q95" s="7" t="s">
        <v>2014</v>
      </c>
      <c r="R95" s="7"/>
      <c r="S95" s="7"/>
      <c r="T95" s="7"/>
      <c r="U95" s="7"/>
      <c r="V95" s="7"/>
    </row>
    <row r="96" spans="1:22">
      <c r="A96" s="7" t="s">
        <v>1789</v>
      </c>
      <c r="B96" s="7" t="s">
        <v>1788</v>
      </c>
      <c r="D96" s="7" t="s">
        <v>2084</v>
      </c>
      <c r="E96" s="7" t="s">
        <v>2085</v>
      </c>
      <c r="F96" s="7" t="s">
        <v>2086</v>
      </c>
      <c r="G96" s="7" t="s">
        <v>36</v>
      </c>
      <c r="H96" s="7" t="s">
        <v>4</v>
      </c>
      <c r="I96" s="7" t="s">
        <v>33</v>
      </c>
      <c r="J96" s="7" t="s">
        <v>2</v>
      </c>
      <c r="K96" s="7" t="s">
        <v>1317</v>
      </c>
      <c r="L96" s="7" t="s">
        <v>343</v>
      </c>
      <c r="M96" s="7"/>
      <c r="N96" s="7"/>
      <c r="O96" s="7"/>
      <c r="P96" s="7" t="s">
        <v>2087</v>
      </c>
      <c r="Q96" s="7" t="s">
        <v>2014</v>
      </c>
      <c r="R96" s="7"/>
      <c r="S96" s="7"/>
      <c r="T96" s="7"/>
      <c r="U96" s="7"/>
      <c r="V96" s="7"/>
    </row>
  </sheetData>
  <sheetProtection algorithmName="SHA-512" hashValue="6K8BrfJQ7ZC+U5sjjaRyereWHs9hJ/68aQ7ZmCZiWdImsni1tMmWNDnsJ/95ZQ0wqqvcmqzUwGRqAcSY1+7Rvw==" saltValue="F4pPphwzQeOj618gJlmqPw==" spinCount="100000" sheet="1" objects="1" scenarios="1"/>
  <autoFilter ref="A2:W4" xr:uid="{00000000-0009-0000-0000-000001000000}"/>
  <sortState xmlns:xlrd2="http://schemas.microsoft.com/office/spreadsheetml/2017/richdata2" ref="A3:B96">
    <sortCondition ref="A3:A96"/>
  </sortState>
  <printOptions horizontalCentered="1" verticalCentered="1"/>
  <pageMargins left="0.19685039370078741" right="0.19685039370078741" top="0.23622047244094491" bottom="0.23622047244094491" header="0.43307086614173229" footer="0.19685039370078741"/>
  <pageSetup paperSize="9" scale="68" orientation="landscape" r:id="rId1"/>
  <headerFooter scaleWithDoc="0">
    <oddFooter>&amp;R&amp;"Goudy,Negrita Cursiva"Técnica Nocturna&amp;"Goudy,Cursiva",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2:G37"/>
  <sheetViews>
    <sheetView showGridLines="0" tabSelected="1" showRuler="0" zoomScale="90" zoomScaleNormal="90" workbookViewId="0"/>
  </sheetViews>
  <sheetFormatPr baseColWidth="10" defaultColWidth="11.44140625" defaultRowHeight="25.2" customHeight="1"/>
  <cols>
    <col min="1" max="1" width="7.5546875" style="129" customWidth="1"/>
    <col min="2" max="2" width="3.6640625" style="452" hidden="1" customWidth="1"/>
    <col min="3" max="3" width="47.109375" style="129" customWidth="1"/>
    <col min="4" max="4" width="66.88671875" style="129" customWidth="1"/>
    <col min="5" max="5" width="2.88671875" style="129" customWidth="1"/>
    <col min="6" max="6" width="47.21875" style="129" customWidth="1"/>
    <col min="7" max="7" width="10.88671875" style="129" hidden="1" customWidth="1"/>
    <col min="8" max="16384" width="11.44140625" style="129"/>
  </cols>
  <sheetData>
    <row r="2" spans="2:7" ht="25.2" customHeight="1">
      <c r="C2" s="543" t="s">
        <v>2098</v>
      </c>
      <c r="D2" s="543"/>
      <c r="E2" s="465"/>
    </row>
    <row r="3" spans="2:7" ht="25.2" customHeight="1">
      <c r="C3" s="544" t="s">
        <v>754</v>
      </c>
      <c r="D3" s="544"/>
      <c r="E3" s="466"/>
      <c r="F3" s="467" t="s">
        <v>2099</v>
      </c>
    </row>
    <row r="4" spans="2:7" ht="10.199999999999999" customHeight="1">
      <c r="E4" s="466"/>
      <c r="F4" s="468"/>
    </row>
    <row r="5" spans="2:7" ht="25.2" customHeight="1">
      <c r="B5" s="452">
        <v>1</v>
      </c>
      <c r="C5" s="469" t="s">
        <v>93</v>
      </c>
      <c r="D5" s="493"/>
      <c r="E5" s="470"/>
      <c r="F5" s="545" t="str">
        <f>CONCATENATE("4.",D7,"-",D5,"-",D6)</f>
        <v>4.--</v>
      </c>
      <c r="G5" s="131"/>
    </row>
    <row r="6" spans="2:7" s="131" customFormat="1" ht="25.2" customHeight="1">
      <c r="B6" s="452">
        <v>2</v>
      </c>
      <c r="C6" s="469" t="s">
        <v>9</v>
      </c>
      <c r="D6" s="471" t="str">
        <f>IFERROR(VLOOKUP(D7,datos,3,0),"")</f>
        <v/>
      </c>
      <c r="E6" s="470"/>
      <c r="F6" s="546"/>
      <c r="G6" s="129"/>
    </row>
    <row r="7" spans="2:7" ht="25.2" customHeight="1">
      <c r="B7" s="452">
        <v>3</v>
      </c>
      <c r="C7" s="469" t="s">
        <v>1</v>
      </c>
      <c r="D7" s="472" t="str">
        <f>IFERROR(VLOOKUP(D5,codigo,2,0),"")</f>
        <v/>
      </c>
      <c r="E7" s="470"/>
    </row>
    <row r="8" spans="2:7" ht="10.199999999999999" customHeight="1">
      <c r="C8" s="469"/>
      <c r="E8" s="32"/>
    </row>
    <row r="9" spans="2:7" ht="25.2" customHeight="1">
      <c r="B9" s="452">
        <v>4</v>
      </c>
      <c r="C9" s="469" t="s">
        <v>1312</v>
      </c>
      <c r="D9" s="473" t="str">
        <f>IFERROR(VLOOKUP(D7,datos,16,0),"")</f>
        <v/>
      </c>
      <c r="E9" s="474"/>
    </row>
    <row r="10" spans="2:7" ht="25.2" customHeight="1">
      <c r="B10" s="452">
        <v>5</v>
      </c>
      <c r="C10" s="469" t="s">
        <v>1313</v>
      </c>
      <c r="D10" s="473" t="str">
        <f>IFERROR(VLOOKUP(D7,datos,17,0),"")</f>
        <v/>
      </c>
      <c r="E10" s="474"/>
    </row>
    <row r="11" spans="2:7" ht="25.2" customHeight="1">
      <c r="B11" s="452">
        <v>6</v>
      </c>
      <c r="C11" s="469" t="s">
        <v>178</v>
      </c>
      <c r="D11" s="475" t="str">
        <f>IFERROR(VLOOKUP(D7,datos,18,0),"")</f>
        <v/>
      </c>
      <c r="E11" s="476"/>
    </row>
    <row r="12" spans="2:7" ht="25.2" customHeight="1">
      <c r="B12" s="452">
        <v>7</v>
      </c>
      <c r="C12" s="469" t="s">
        <v>2100</v>
      </c>
      <c r="D12" s="484" t="str">
        <f>IFERROR(VLOOKUP(G13,prov,2,0),"")</f>
        <v/>
      </c>
      <c r="E12" s="478"/>
      <c r="F12" s="479" t="s">
        <v>2101</v>
      </c>
    </row>
    <row r="13" spans="2:7" ht="25.2" customHeight="1">
      <c r="B13" s="452">
        <v>8</v>
      </c>
      <c r="C13" s="469" t="s">
        <v>214</v>
      </c>
      <c r="D13" s="480" t="str">
        <f>IFERROR(VLOOKUP(D12,ubicac,2,0),"")</f>
        <v/>
      </c>
      <c r="E13" s="478"/>
      <c r="F13" s="81"/>
      <c r="G13" s="481" t="str">
        <f>IFERROR(VLOOKUP(D7,datos,9,0),"")</f>
        <v/>
      </c>
    </row>
    <row r="14" spans="2:7" ht="25.2" customHeight="1">
      <c r="B14" s="452">
        <v>9</v>
      </c>
      <c r="C14" s="469" t="s">
        <v>90</v>
      </c>
      <c r="D14" s="484" t="str">
        <f>IFERROR(VLOOKUP(D7,datos,13,0),"")</f>
        <v/>
      </c>
      <c r="E14" s="482"/>
    </row>
    <row r="15" spans="2:7" ht="25.2" customHeight="1">
      <c r="B15" s="452">
        <v>10</v>
      </c>
      <c r="C15" s="483" t="s">
        <v>91</v>
      </c>
      <c r="D15" s="484" t="str">
        <f>IFERROR(VLOOKUP(D7,datos,19,0),"")</f>
        <v/>
      </c>
      <c r="E15" s="482"/>
    </row>
    <row r="16" spans="2:7" ht="10.199999999999999" customHeight="1">
      <c r="C16" s="469"/>
      <c r="E16" s="32"/>
    </row>
    <row r="17" spans="2:7" ht="25.2" customHeight="1">
      <c r="B17" s="452">
        <v>11</v>
      </c>
      <c r="C17" s="483" t="s">
        <v>7</v>
      </c>
      <c r="D17" s="484" t="str">
        <f>IFERROR(VLOOKUP(D7,datos,14,0),"")</f>
        <v/>
      </c>
      <c r="E17" s="482"/>
      <c r="F17" s="479" t="s">
        <v>2102</v>
      </c>
    </row>
    <row r="18" spans="2:7" ht="25.2" customHeight="1">
      <c r="B18" s="452">
        <v>12</v>
      </c>
      <c r="C18" s="483" t="s">
        <v>92</v>
      </c>
      <c r="D18" s="484" t="str">
        <f>IFERROR(VLOOKUP(D7,datos,4,0),"")</f>
        <v/>
      </c>
      <c r="E18" s="482"/>
      <c r="F18" s="485"/>
    </row>
    <row r="19" spans="2:7" ht="25.2" customHeight="1">
      <c r="B19" s="452">
        <v>13</v>
      </c>
      <c r="C19" s="483" t="s">
        <v>8</v>
      </c>
      <c r="D19" s="484" t="str">
        <f>IFERROR(VLOOKUP(D7,datos,5,0),"")</f>
        <v/>
      </c>
      <c r="E19" s="482"/>
    </row>
    <row r="20" spans="2:7" ht="10.199999999999999" customHeight="1">
      <c r="C20" s="483"/>
      <c r="E20" s="482"/>
    </row>
    <row r="21" spans="2:7" ht="25.2" customHeight="1">
      <c r="B21" s="452">
        <v>14</v>
      </c>
      <c r="C21" s="486" t="s">
        <v>2103</v>
      </c>
      <c r="D21" s="495"/>
    </row>
    <row r="22" spans="2:7" ht="19.8" customHeight="1">
      <c r="B22" s="487"/>
      <c r="C22" s="135"/>
      <c r="D22" s="494" t="str">
        <f>IF(D21="Sí","Complete el Cuadro 5 (Parte 1, 2 y 3) de este formulario.","")</f>
        <v/>
      </c>
      <c r="E22" s="135"/>
      <c r="F22" s="479" t="s">
        <v>2104</v>
      </c>
      <c r="G22" s="135"/>
    </row>
    <row r="23" spans="2:7" ht="25.2" customHeight="1">
      <c r="B23" s="452">
        <v>15</v>
      </c>
      <c r="C23" s="469" t="s">
        <v>2105</v>
      </c>
      <c r="D23" s="477" t="str">
        <f>IFERROR(VLOOKUP(D7,datos,15,0),"")</f>
        <v/>
      </c>
      <c r="E23" s="478"/>
    </row>
    <row r="24" spans="2:7" ht="25.2" customHeight="1">
      <c r="B24" s="452">
        <v>16</v>
      </c>
      <c r="C24" s="469" t="s">
        <v>2106</v>
      </c>
      <c r="D24" s="488"/>
      <c r="E24" s="489"/>
    </row>
    <row r="25" spans="2:7" ht="25.2" customHeight="1">
      <c r="B25" s="452">
        <v>17</v>
      </c>
      <c r="C25" s="469" t="s">
        <v>2107</v>
      </c>
      <c r="D25" s="488"/>
      <c r="E25" s="490"/>
    </row>
    <row r="26" spans="2:7" ht="25.2" customHeight="1">
      <c r="B26" s="452">
        <v>18</v>
      </c>
      <c r="C26" s="469" t="s">
        <v>2108</v>
      </c>
      <c r="D26" s="488"/>
      <c r="E26" s="491"/>
    </row>
    <row r="27" spans="2:7" ht="25.2" customHeight="1">
      <c r="C27" s="492"/>
    </row>
    <row r="28" spans="2:7" s="135" customFormat="1" ht="25.2" customHeight="1">
      <c r="B28" s="452"/>
      <c r="C28" s="129"/>
      <c r="D28" s="547" t="s">
        <v>1933</v>
      </c>
      <c r="E28" s="548"/>
      <c r="F28" s="549"/>
      <c r="G28" s="129"/>
    </row>
    <row r="29" spans="2:7" ht="25.2" customHeight="1">
      <c r="D29" s="550"/>
      <c r="E29" s="551"/>
      <c r="F29" s="552"/>
    </row>
    <row r="30" spans="2:7" ht="25.2" customHeight="1">
      <c r="D30" s="553"/>
      <c r="E30" s="554"/>
      <c r="F30" s="555"/>
    </row>
    <row r="36" spans="1:1" ht="25.2" customHeight="1">
      <c r="A36" s="137" t="s">
        <v>211</v>
      </c>
    </row>
    <row r="37" spans="1:1" ht="25.2" customHeight="1">
      <c r="A37" s="137" t="s">
        <v>212</v>
      </c>
    </row>
  </sheetData>
  <sheetProtection algorithmName="SHA-512" hashValue="oB4sCUWkhKfk1KwyvYVkd4gCFbO+z/TsGNoApWk7CS3rr2ztDgkZEEXQMktjB8blMdzzMRtJ+uu/DN/YbyUxVw==" saltValue="Xj6g8A/x8Dp4OCjk9LvdQQ==" spinCount="100000" sheet="1" objects="1" scenarios="1"/>
  <mergeCells count="4">
    <mergeCell ref="C2:D2"/>
    <mergeCell ref="C3:D3"/>
    <mergeCell ref="F5:F6"/>
    <mergeCell ref="D28:F30"/>
  </mergeCells>
  <conditionalFormatting sqref="D5:D6">
    <cfRule type="cellIs" dxfId="62" priority="5" operator="equal">
      <formula>#N/A</formula>
    </cfRule>
  </conditionalFormatting>
  <conditionalFormatting sqref="D17:D19">
    <cfRule type="cellIs" dxfId="61" priority="3" operator="equal">
      <formula>#N/A</formula>
    </cfRule>
  </conditionalFormatting>
  <conditionalFormatting sqref="D21">
    <cfRule type="containsBlanks" dxfId="60" priority="46">
      <formula>LEN(TRIM(D21))=0</formula>
    </cfRule>
  </conditionalFormatting>
  <conditionalFormatting sqref="D9:E14">
    <cfRule type="cellIs" dxfId="59" priority="1" operator="equal">
      <formula>#N/A</formula>
    </cfRule>
  </conditionalFormatting>
  <conditionalFormatting sqref="F13:G13 E17:E22">
    <cfRule type="cellIs" dxfId="58" priority="2" operator="equal">
      <formula>#N/A</formula>
    </cfRule>
  </conditionalFormatting>
  <dataValidations xWindow="122" yWindow="211" count="2">
    <dataValidation type="list" allowBlank="1" showInputMessage="1" showErrorMessage="1" sqref="D21" xr:uid="{00000000-0002-0000-0200-000000000000}">
      <formula1>sino</formula1>
    </dataValidation>
    <dataValidation allowBlank="1" showInputMessage="1" error="_x000a_-4857 C.T.P. COVAO NOCTURNO_x000a_-4844 C.T.P. NOCTURNO CARLOS FALLAS SIBAJA" prompt="Digite únicamente los últimos 4 dígitos del Código Presupuestario._x000a_" sqref="D5" xr:uid="{00000000-0002-0000-0200-000001000000}"/>
  </dataValidations>
  <printOptions horizontalCentered="1" verticalCentered="1"/>
  <pageMargins left="0.19685039370078741" right="0.19685039370078741" top="0.23622047244094491" bottom="0.23622047244094491" header="0.43307086614173229" footer="0.19685039370078741"/>
  <pageSetup scale="68" orientation="landscape" r:id="rId1"/>
  <headerFooter scaleWithDoc="0">
    <oddHeader>&amp;C&amp;G</oddHeader>
    <oddFooter>&amp;R&amp;"Goudy,Negrita Cursiva"Técnica Nocturna&amp;"Goudy,Cursiva", 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0"/>
  <dimension ref="B1:M16"/>
  <sheetViews>
    <sheetView showGridLines="0" showRuler="0" zoomScale="90" zoomScaleNormal="90" workbookViewId="0"/>
  </sheetViews>
  <sheetFormatPr baseColWidth="10" defaultColWidth="11.44140625" defaultRowHeight="13.8"/>
  <cols>
    <col min="1" max="1" width="5" style="41" customWidth="1"/>
    <col min="2" max="2" width="6.77734375" style="367" hidden="1" customWidth="1"/>
    <col min="3" max="3" width="24" style="41" customWidth="1"/>
    <col min="4" max="9" width="11.109375" style="41" customWidth="1"/>
    <col min="10" max="10" width="12.5546875" style="41" customWidth="1"/>
    <col min="11" max="11" width="41" style="41" customWidth="1"/>
    <col min="12" max="16384" width="11.44140625" style="41"/>
  </cols>
  <sheetData>
    <row r="1" spans="2:13" ht="17.399999999999999">
      <c r="C1" s="23" t="s">
        <v>691</v>
      </c>
      <c r="D1" s="192"/>
      <c r="E1" s="192"/>
      <c r="F1" s="192"/>
      <c r="G1" s="48"/>
      <c r="H1" s="48"/>
      <c r="I1" s="48"/>
      <c r="J1" s="48"/>
      <c r="K1" s="420"/>
      <c r="L1" s="420"/>
      <c r="M1" s="420"/>
    </row>
    <row r="2" spans="2:13" ht="37.5" customHeight="1" thickBot="1">
      <c r="C2" s="565" t="s">
        <v>828</v>
      </c>
      <c r="D2" s="565"/>
      <c r="E2" s="565"/>
      <c r="F2" s="565"/>
      <c r="G2" s="565"/>
      <c r="H2" s="565"/>
      <c r="I2" s="565"/>
      <c r="J2" s="565"/>
    </row>
    <row r="3" spans="2:13" ht="26.25" customHeight="1" thickTop="1">
      <c r="B3" s="367">
        <v>1</v>
      </c>
      <c r="C3" s="568" t="s">
        <v>829</v>
      </c>
      <c r="D3" s="570" t="s">
        <v>692</v>
      </c>
      <c r="E3" s="571"/>
      <c r="F3" s="572"/>
      <c r="G3" s="573" t="s">
        <v>827</v>
      </c>
      <c r="H3" s="571"/>
      <c r="I3" s="572"/>
      <c r="J3" s="566" t="s">
        <v>749</v>
      </c>
    </row>
    <row r="4" spans="2:13" ht="26.25" customHeight="1" thickBot="1">
      <c r="B4" s="367">
        <v>2</v>
      </c>
      <c r="C4" s="569"/>
      <c r="D4" s="421" t="s">
        <v>0</v>
      </c>
      <c r="E4" s="422" t="s">
        <v>94</v>
      </c>
      <c r="F4" s="423" t="s">
        <v>95</v>
      </c>
      <c r="G4" s="424" t="s">
        <v>0</v>
      </c>
      <c r="H4" s="422" t="s">
        <v>94</v>
      </c>
      <c r="I4" s="423" t="s">
        <v>95</v>
      </c>
      <c r="J4" s="567"/>
    </row>
    <row r="5" spans="2:13" ht="27" customHeight="1" thickTop="1" thickBot="1">
      <c r="B5" s="367">
        <v>3</v>
      </c>
      <c r="C5" s="425" t="s">
        <v>754</v>
      </c>
      <c r="D5" s="64">
        <f>+E5+F5</f>
        <v>0</v>
      </c>
      <c r="E5" s="426">
        <f>SUM(E6:E8)</f>
        <v>0</v>
      </c>
      <c r="F5" s="427">
        <f>SUM(F6:F8)</f>
        <v>0</v>
      </c>
      <c r="G5" s="275">
        <f>+H5+I5</f>
        <v>0</v>
      </c>
      <c r="H5" s="426">
        <f>SUM(H6:H8)</f>
        <v>0</v>
      </c>
      <c r="I5" s="427">
        <f>SUM(I6:I8)</f>
        <v>0</v>
      </c>
      <c r="J5" s="82">
        <f>SUM(J6:J8)</f>
        <v>0</v>
      </c>
    </row>
    <row r="6" spans="2:13" ht="24" customHeight="1">
      <c r="B6" s="367">
        <v>4</v>
      </c>
      <c r="C6" s="428" t="s">
        <v>730</v>
      </c>
      <c r="D6" s="429">
        <f t="shared" ref="D6:D8" si="0">+E6+F6</f>
        <v>0</v>
      </c>
      <c r="E6" s="430"/>
      <c r="F6" s="431"/>
      <c r="G6" s="432">
        <f t="shared" ref="G6:G8" si="1">+H6+I6</f>
        <v>0</v>
      </c>
      <c r="H6" s="430"/>
      <c r="I6" s="433"/>
      <c r="J6" s="434"/>
      <c r="K6" s="435" t="str">
        <f>IF(AND(OR(D6&gt;0),AND(J6=0)),"Digite el número de secciones",IF(AND(OR(D6=0),AND(J6&gt;D6)),"No hay matrícula digitada",IF(AND(OR(D6&gt;0),AND(J6&gt;D6)),"Hay más secciones que matrícula","")))</f>
        <v/>
      </c>
    </row>
    <row r="7" spans="2:13" ht="24" customHeight="1">
      <c r="B7" s="367">
        <v>5</v>
      </c>
      <c r="C7" s="436" t="s">
        <v>738</v>
      </c>
      <c r="D7" s="174">
        <f t="shared" si="0"/>
        <v>0</v>
      </c>
      <c r="E7" s="437"/>
      <c r="F7" s="438"/>
      <c r="G7" s="405">
        <f t="shared" si="1"/>
        <v>0</v>
      </c>
      <c r="H7" s="437"/>
      <c r="I7" s="439"/>
      <c r="J7" s="440"/>
      <c r="K7" s="435" t="str">
        <f>IF(AND(OR(D7&gt;0),AND(J7=0)),"Digite el número de secciones",IF(AND(OR(D7=0),AND(J7&gt;D7)),"No hay matrícula digitada",IF(AND(OR(D7&gt;0),AND(J7&gt;D7)),"Hay más secciones que matrícula","")))</f>
        <v/>
      </c>
    </row>
    <row r="8" spans="2:13" ht="24" customHeight="1" thickBot="1">
      <c r="B8" s="367">
        <v>6</v>
      </c>
      <c r="C8" s="441" t="s">
        <v>739</v>
      </c>
      <c r="D8" s="178">
        <f t="shared" si="0"/>
        <v>0</v>
      </c>
      <c r="E8" s="442"/>
      <c r="F8" s="418"/>
      <c r="G8" s="417">
        <f t="shared" si="1"/>
        <v>0</v>
      </c>
      <c r="H8" s="443"/>
      <c r="I8" s="444"/>
      <c r="J8" s="445"/>
      <c r="K8" s="435" t="str">
        <f>IF(AND(OR(D8&gt;0),AND(J8=0)),"Digite el número de secciones",IF(AND(OR(D8=0),AND(J8&gt;D8)),"No hay matrícula digitada",IF(AND(OR(D8&gt;0),AND(J8&gt;D8)),"Hay más secciones que matrícula","")))</f>
        <v/>
      </c>
    </row>
    <row r="9" spans="2:13" ht="21" customHeight="1" thickTop="1">
      <c r="D9" s="446"/>
      <c r="E9" s="446"/>
      <c r="F9" s="446"/>
      <c r="G9" s="574" t="str">
        <f>IF(OR(H6&gt;E6,H7&gt;E7,H8&gt;E8,I6&gt;F6,I7&gt;F7,I8&gt;F8),"El dato de repitentes no puede ser mayor a la matrícula, en hombres o mujeres. VERIFICAR!!","")</f>
        <v/>
      </c>
      <c r="H9" s="574"/>
      <c r="I9" s="574"/>
      <c r="J9" s="446"/>
    </row>
    <row r="10" spans="2:13" ht="21" customHeight="1">
      <c r="C10" s="447"/>
      <c r="D10" s="447"/>
      <c r="E10" s="447"/>
      <c r="F10" s="447"/>
      <c r="G10" s="575"/>
      <c r="H10" s="575"/>
      <c r="I10" s="575"/>
      <c r="J10" s="447"/>
    </row>
    <row r="11" spans="2:13" ht="22.5" customHeight="1">
      <c r="C11" s="188" t="s">
        <v>190</v>
      </c>
      <c r="D11" s="419"/>
      <c r="E11" s="419"/>
      <c r="F11" s="419"/>
      <c r="G11" s="576"/>
      <c r="H11" s="576"/>
      <c r="I11" s="576"/>
      <c r="J11" s="419"/>
    </row>
    <row r="12" spans="2:13" ht="18" customHeight="1">
      <c r="B12" s="367">
        <v>7</v>
      </c>
      <c r="C12" s="556"/>
      <c r="D12" s="557"/>
      <c r="E12" s="557"/>
      <c r="F12" s="557"/>
      <c r="G12" s="557"/>
      <c r="H12" s="557"/>
      <c r="I12" s="557"/>
      <c r="J12" s="558"/>
    </row>
    <row r="13" spans="2:13" ht="18" customHeight="1">
      <c r="C13" s="559"/>
      <c r="D13" s="560"/>
      <c r="E13" s="560"/>
      <c r="F13" s="560"/>
      <c r="G13" s="560"/>
      <c r="H13" s="560"/>
      <c r="I13" s="560"/>
      <c r="J13" s="561"/>
    </row>
    <row r="14" spans="2:13" ht="18" customHeight="1">
      <c r="C14" s="559"/>
      <c r="D14" s="560"/>
      <c r="E14" s="560"/>
      <c r="F14" s="560"/>
      <c r="G14" s="560"/>
      <c r="H14" s="560"/>
      <c r="I14" s="560"/>
      <c r="J14" s="561"/>
    </row>
    <row r="15" spans="2:13" ht="18" customHeight="1">
      <c r="C15" s="559"/>
      <c r="D15" s="560"/>
      <c r="E15" s="560"/>
      <c r="F15" s="560"/>
      <c r="G15" s="560"/>
      <c r="H15" s="560"/>
      <c r="I15" s="560"/>
      <c r="J15" s="561"/>
    </row>
    <row r="16" spans="2:13" ht="18" customHeight="1">
      <c r="C16" s="562"/>
      <c r="D16" s="563"/>
      <c r="E16" s="563"/>
      <c r="F16" s="563"/>
      <c r="G16" s="563"/>
      <c r="H16" s="563"/>
      <c r="I16" s="563"/>
      <c r="J16" s="564"/>
    </row>
  </sheetData>
  <sheetProtection algorithmName="SHA-512" hashValue="val6u6BwgOa51+M7VwxFId16RtG0NHEH1cTzDbtInq8UP8GZ0YbVJrFpn7LHw8/lT7s2KntjKpQ5WuV6ZjO+CQ==" saltValue="O3J+2BHjRH8WhY9qZcAdpw==" spinCount="100000" sheet="1" objects="1" scenarios="1"/>
  <mergeCells count="7">
    <mergeCell ref="C12:J16"/>
    <mergeCell ref="C2:J2"/>
    <mergeCell ref="J3:J4"/>
    <mergeCell ref="C3:C4"/>
    <mergeCell ref="D3:F3"/>
    <mergeCell ref="G3:I3"/>
    <mergeCell ref="G9:I11"/>
  </mergeCells>
  <conditionalFormatting sqref="D6:D8">
    <cfRule type="cellIs" dxfId="57" priority="14" operator="equal">
      <formula>0</formula>
    </cfRule>
  </conditionalFormatting>
  <conditionalFormatting sqref="D5:J5">
    <cfRule type="cellIs" dxfId="56" priority="5" operator="equal">
      <formula>0</formula>
    </cfRule>
  </conditionalFormatting>
  <conditionalFormatting sqref="G6:G8">
    <cfRule type="cellIs" dxfId="55" priority="6" operator="equal">
      <formula>0</formula>
    </cfRule>
  </conditionalFormatting>
  <conditionalFormatting sqref="H6:I8">
    <cfRule type="expression" dxfId="54" priority="1">
      <formula>H6&gt;E6</formula>
    </cfRule>
  </conditionalFormatting>
  <dataValidations count="1">
    <dataValidation type="whole" operator="greaterThanOrEqual" allowBlank="1" showInputMessage="1" showErrorMessage="1" sqref="D5:J8" xr:uid="{00000000-0002-0000-0300-000000000000}">
      <formula1>0</formula1>
    </dataValidation>
  </dataValidations>
  <printOptions horizontalCentered="1" verticalCentered="1"/>
  <pageMargins left="0.19685039370078741" right="0.19685039370078741" top="0.23622047244094491" bottom="0.23622047244094491" header="0.43307086614173229" footer="0.19685039370078741"/>
  <pageSetup scale="68" orientation="landscape" r:id="rId1"/>
  <headerFooter scaleWithDoc="0">
    <oddFooter>&amp;R&amp;"Goudy,Negrita Cursiva"Técnica Nocturna&amp;"Goudy,Cursiva",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1:R91"/>
  <sheetViews>
    <sheetView showGridLines="0" zoomScale="90" zoomScaleNormal="90" workbookViewId="0"/>
  </sheetViews>
  <sheetFormatPr baseColWidth="10" defaultColWidth="11.44140625" defaultRowHeight="13.8"/>
  <cols>
    <col min="1" max="1" width="3.44140625" style="41" customWidth="1"/>
    <col min="2" max="2" width="6.77734375" style="367" hidden="1" customWidth="1"/>
    <col min="3" max="3" width="25.21875" style="367" hidden="1" customWidth="1"/>
    <col min="4" max="4" width="81.44140625" style="41" customWidth="1"/>
    <col min="5" max="16" width="7.88671875" style="41" customWidth="1"/>
    <col min="17" max="16384" width="11.44140625" style="41"/>
  </cols>
  <sheetData>
    <row r="1" spans="2:18" ht="17.399999999999999">
      <c r="D1" s="23" t="s">
        <v>860</v>
      </c>
      <c r="E1" s="390"/>
      <c r="F1" s="390"/>
      <c r="G1" s="390"/>
      <c r="H1" s="390"/>
      <c r="I1" s="390"/>
      <c r="J1" s="390"/>
      <c r="K1" s="48"/>
      <c r="L1" s="48"/>
      <c r="M1" s="48"/>
      <c r="N1" s="48"/>
      <c r="O1" s="48"/>
      <c r="P1" s="48"/>
      <c r="Q1" s="48"/>
    </row>
    <row r="2" spans="2:18" ht="18" thickBot="1">
      <c r="D2" s="391" t="s">
        <v>1843</v>
      </c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</row>
    <row r="3" spans="2:18" ht="21" customHeight="1" thickTop="1" thickBot="1">
      <c r="B3" s="367">
        <v>1</v>
      </c>
      <c r="D3" s="578" t="s">
        <v>755</v>
      </c>
      <c r="E3" s="581" t="s">
        <v>0</v>
      </c>
      <c r="F3" s="582"/>
      <c r="G3" s="583"/>
      <c r="H3" s="587" t="s">
        <v>829</v>
      </c>
      <c r="I3" s="587"/>
      <c r="J3" s="587"/>
      <c r="K3" s="587"/>
      <c r="L3" s="587"/>
      <c r="M3" s="587"/>
      <c r="N3" s="587"/>
      <c r="O3" s="587"/>
      <c r="P3" s="587"/>
    </row>
    <row r="4" spans="2:18" ht="18" customHeight="1">
      <c r="B4" s="367">
        <v>2</v>
      </c>
      <c r="D4" s="579"/>
      <c r="E4" s="584"/>
      <c r="F4" s="585"/>
      <c r="G4" s="586"/>
      <c r="H4" s="588" t="s">
        <v>730</v>
      </c>
      <c r="I4" s="585"/>
      <c r="J4" s="585"/>
      <c r="K4" s="588" t="s">
        <v>738</v>
      </c>
      <c r="L4" s="585"/>
      <c r="M4" s="585"/>
      <c r="N4" s="589" t="s">
        <v>739</v>
      </c>
      <c r="O4" s="590"/>
      <c r="P4" s="590"/>
      <c r="Q4" s="577" t="str">
        <f>IF(OR($E$7="*",$F$7="*",$G$7="*"),"¡VERIFICAR!.  No coincide con el Cuadro 1.","")</f>
        <v/>
      </c>
      <c r="R4" s="577"/>
    </row>
    <row r="5" spans="2:18" ht="27.75" customHeight="1" thickBot="1">
      <c r="B5" s="367">
        <v>3</v>
      </c>
      <c r="D5" s="580"/>
      <c r="E5" s="393" t="s">
        <v>0</v>
      </c>
      <c r="F5" s="394" t="s">
        <v>12</v>
      </c>
      <c r="G5" s="395" t="s">
        <v>11</v>
      </c>
      <c r="H5" s="396" t="s">
        <v>0</v>
      </c>
      <c r="I5" s="394" t="s">
        <v>12</v>
      </c>
      <c r="J5" s="397" t="s">
        <v>11</v>
      </c>
      <c r="K5" s="396" t="s">
        <v>0</v>
      </c>
      <c r="L5" s="394" t="s">
        <v>12</v>
      </c>
      <c r="M5" s="397" t="s">
        <v>11</v>
      </c>
      <c r="N5" s="396" t="s">
        <v>0</v>
      </c>
      <c r="O5" s="394" t="s">
        <v>12</v>
      </c>
      <c r="P5" s="398" t="s">
        <v>11</v>
      </c>
      <c r="Q5" s="577"/>
      <c r="R5" s="577"/>
    </row>
    <row r="6" spans="2:18" ht="24.75" customHeight="1" thickTop="1" thickBot="1">
      <c r="B6" s="367">
        <v>4</v>
      </c>
      <c r="C6" s="367" t="s">
        <v>103</v>
      </c>
      <c r="D6" s="399" t="s">
        <v>797</v>
      </c>
      <c r="E6" s="226">
        <f>+F6+G6</f>
        <v>0</v>
      </c>
      <c r="F6" s="147">
        <f>+I6+L6+O6</f>
        <v>0</v>
      </c>
      <c r="G6" s="227">
        <f>+J6+M6+P6</f>
        <v>0</v>
      </c>
      <c r="H6" s="400">
        <f>+I6+J6</f>
        <v>0</v>
      </c>
      <c r="I6" s="147">
        <f>+I8+I47+I77</f>
        <v>0</v>
      </c>
      <c r="J6" s="401">
        <f>+J8+J47+J77</f>
        <v>0</v>
      </c>
      <c r="K6" s="400">
        <f>+L6+M6</f>
        <v>0</v>
      </c>
      <c r="L6" s="147">
        <f>+L8+L47+L77</f>
        <v>0</v>
      </c>
      <c r="M6" s="401">
        <f>+M8+M47+M77</f>
        <v>0</v>
      </c>
      <c r="N6" s="400">
        <f>+O6+P6</f>
        <v>0</v>
      </c>
      <c r="O6" s="147">
        <f>+O8+O47+O77</f>
        <v>0</v>
      </c>
      <c r="P6" s="227">
        <f>+P8+P47+P77</f>
        <v>0</v>
      </c>
      <c r="Q6" s="577"/>
      <c r="R6" s="577"/>
    </row>
    <row r="7" spans="2:18" ht="16.8" customHeight="1">
      <c r="B7" s="367">
        <v>5</v>
      </c>
      <c r="D7" s="402"/>
      <c r="E7" s="403" t="str">
        <f>IF($E$6='CUADRO 1'!D6+'CUADRO 1'!D7+'CUADRO 1'!D8,"","*")</f>
        <v/>
      </c>
      <c r="F7" s="403" t="str">
        <f>IF($F$6='CUADRO 1'!E6+'CUADRO 1'!E7+'CUADRO 1'!E8,"","*")</f>
        <v/>
      </c>
      <c r="G7" s="403" t="str">
        <f>IF($G$6='CUADRO 1'!F6+'CUADRO 1'!F7+'CUADRO 1'!F8,"","*")</f>
        <v/>
      </c>
      <c r="H7" s="404"/>
      <c r="I7" s="404"/>
      <c r="J7" s="404"/>
      <c r="K7" s="404"/>
      <c r="L7" s="404"/>
      <c r="M7" s="404"/>
      <c r="N7" s="404"/>
      <c r="O7" s="404"/>
      <c r="P7" s="404"/>
      <c r="Q7" s="577"/>
      <c r="R7" s="577"/>
    </row>
    <row r="8" spans="2:18" ht="19.5" customHeight="1">
      <c r="B8" s="367">
        <v>6</v>
      </c>
      <c r="C8" s="18" t="s">
        <v>756</v>
      </c>
      <c r="D8" s="520" t="s">
        <v>756</v>
      </c>
      <c r="E8" s="174">
        <f t="shared" ref="E8:E85" si="0">+F8+G8</f>
        <v>0</v>
      </c>
      <c r="F8" s="151">
        <f>I8+L8+O8</f>
        <v>0</v>
      </c>
      <c r="G8" s="202">
        <f>J8+M8+P8</f>
        <v>0</v>
      </c>
      <c r="H8" s="405">
        <f t="shared" ref="H8:H85" si="1">+I8+J8</f>
        <v>0</v>
      </c>
      <c r="I8" s="151">
        <f>SUM(I9:I46)</f>
        <v>0</v>
      </c>
      <c r="J8" s="406">
        <f>SUM(J9:J46)</f>
        <v>0</v>
      </c>
      <c r="K8" s="405">
        <f t="shared" ref="K8:K85" si="2">+L8+M8</f>
        <v>0</v>
      </c>
      <c r="L8" s="151">
        <f>SUM(L9:L46)</f>
        <v>0</v>
      </c>
      <c r="M8" s="406">
        <f>SUM(M9:M46)</f>
        <v>0</v>
      </c>
      <c r="N8" s="405">
        <f t="shared" ref="N8:N85" si="3">+O8+P8</f>
        <v>0</v>
      </c>
      <c r="O8" s="151">
        <f>SUM(O9:O46)</f>
        <v>0</v>
      </c>
      <c r="P8" s="202">
        <f>SUM(P9:P46)</f>
        <v>0</v>
      </c>
    </row>
    <row r="9" spans="2:18" ht="19.5" customHeight="1">
      <c r="B9" s="367">
        <v>7</v>
      </c>
      <c r="C9" s="18" t="s">
        <v>756</v>
      </c>
      <c r="D9" s="521" t="s">
        <v>757</v>
      </c>
      <c r="E9" s="174">
        <f t="shared" si="0"/>
        <v>0</v>
      </c>
      <c r="F9" s="151">
        <f t="shared" ref="F9:G85" si="4">I9+L9+O9</f>
        <v>0</v>
      </c>
      <c r="G9" s="202">
        <f t="shared" si="4"/>
        <v>0</v>
      </c>
      <c r="H9" s="275">
        <f t="shared" si="1"/>
        <v>0</v>
      </c>
      <c r="I9" s="229"/>
      <c r="J9" s="407"/>
      <c r="K9" s="275">
        <f t="shared" si="2"/>
        <v>0</v>
      </c>
      <c r="L9" s="229"/>
      <c r="M9" s="407"/>
      <c r="N9" s="275">
        <f t="shared" si="3"/>
        <v>0</v>
      </c>
      <c r="O9" s="229"/>
      <c r="P9" s="230"/>
    </row>
    <row r="10" spans="2:18" ht="19.5" customHeight="1">
      <c r="B10" s="367">
        <v>8</v>
      </c>
      <c r="C10" s="18" t="s">
        <v>756</v>
      </c>
      <c r="D10" s="519" t="s">
        <v>758</v>
      </c>
      <c r="E10" s="157">
        <f t="shared" ref="E10" si="5">+F10+G10</f>
        <v>0</v>
      </c>
      <c r="F10" s="408">
        <f t="shared" ref="F10" si="6">I10+L10+O10</f>
        <v>0</v>
      </c>
      <c r="G10" s="409">
        <f t="shared" ref="G10" si="7">J10+M10+P10</f>
        <v>0</v>
      </c>
      <c r="H10" s="289">
        <f t="shared" ref="H10" si="8">+I10+J10</f>
        <v>0</v>
      </c>
      <c r="I10" s="158"/>
      <c r="J10" s="410"/>
      <c r="K10" s="289">
        <f t="shared" ref="K10" si="9">+L10+M10</f>
        <v>0</v>
      </c>
      <c r="L10" s="158"/>
      <c r="M10" s="410"/>
      <c r="N10" s="289">
        <f t="shared" ref="N10" si="10">+O10+P10</f>
        <v>0</v>
      </c>
      <c r="O10" s="158"/>
      <c r="P10" s="207"/>
      <c r="Q10" s="187"/>
      <c r="R10" s="187"/>
    </row>
    <row r="11" spans="2:18" ht="19.5" customHeight="1">
      <c r="B11" s="367">
        <v>9</v>
      </c>
      <c r="C11" s="18" t="s">
        <v>756</v>
      </c>
      <c r="D11" s="519" t="s">
        <v>759</v>
      </c>
      <c r="E11" s="157">
        <f t="shared" si="0"/>
        <v>0</v>
      </c>
      <c r="F11" s="408">
        <f t="shared" si="4"/>
        <v>0</v>
      </c>
      <c r="G11" s="409">
        <f t="shared" si="4"/>
        <v>0</v>
      </c>
      <c r="H11" s="289">
        <f t="shared" si="1"/>
        <v>0</v>
      </c>
      <c r="I11" s="158"/>
      <c r="J11" s="410"/>
      <c r="K11" s="289">
        <f t="shared" si="2"/>
        <v>0</v>
      </c>
      <c r="L11" s="158"/>
      <c r="M11" s="410"/>
      <c r="N11" s="289">
        <f t="shared" si="3"/>
        <v>0</v>
      </c>
      <c r="O11" s="158"/>
      <c r="P11" s="207"/>
    </row>
    <row r="12" spans="2:18" ht="19.5" customHeight="1">
      <c r="B12" s="367">
        <v>10</v>
      </c>
      <c r="C12" s="18" t="s">
        <v>756</v>
      </c>
      <c r="D12" s="522" t="s">
        <v>771</v>
      </c>
      <c r="E12" s="157">
        <f>+F12+G12</f>
        <v>0</v>
      </c>
      <c r="F12" s="408">
        <f>I12+L12+O12</f>
        <v>0</v>
      </c>
      <c r="G12" s="409">
        <f>J12+M12+P12</f>
        <v>0</v>
      </c>
      <c r="H12" s="289">
        <f>+I12+J12</f>
        <v>0</v>
      </c>
      <c r="I12" s="158"/>
      <c r="J12" s="410"/>
      <c r="K12" s="289">
        <f>+L12+M12</f>
        <v>0</v>
      </c>
      <c r="L12" s="158"/>
      <c r="M12" s="410"/>
      <c r="N12" s="289">
        <f>+O12+P12</f>
        <v>0</v>
      </c>
      <c r="O12" s="158"/>
      <c r="P12" s="207"/>
    </row>
    <row r="13" spans="2:18" ht="19.5" customHeight="1">
      <c r="B13" s="367">
        <v>11</v>
      </c>
      <c r="C13" s="18" t="s">
        <v>756</v>
      </c>
      <c r="D13" s="522" t="s">
        <v>866</v>
      </c>
      <c r="E13" s="157">
        <f>+F13+G13</f>
        <v>0</v>
      </c>
      <c r="F13" s="408">
        <f>I13+L13+O13</f>
        <v>0</v>
      </c>
      <c r="G13" s="409">
        <f>J13+M13+P13</f>
        <v>0</v>
      </c>
      <c r="H13" s="289">
        <f>+I13+J13</f>
        <v>0</v>
      </c>
      <c r="I13" s="158"/>
      <c r="J13" s="410"/>
      <c r="K13" s="289">
        <f>+L13+M13</f>
        <v>0</v>
      </c>
      <c r="L13" s="158"/>
      <c r="M13" s="410"/>
      <c r="N13" s="289">
        <f>+O13+P13</f>
        <v>0</v>
      </c>
      <c r="O13" s="158"/>
      <c r="P13" s="207"/>
    </row>
    <row r="14" spans="2:18" ht="19.5" customHeight="1">
      <c r="B14" s="367">
        <v>12</v>
      </c>
      <c r="C14" s="18" t="s">
        <v>756</v>
      </c>
      <c r="D14" s="519" t="s">
        <v>760</v>
      </c>
      <c r="E14" s="157">
        <f t="shared" si="0"/>
        <v>0</v>
      </c>
      <c r="F14" s="408">
        <f t="shared" si="4"/>
        <v>0</v>
      </c>
      <c r="G14" s="409">
        <f t="shared" si="4"/>
        <v>0</v>
      </c>
      <c r="H14" s="289">
        <f t="shared" si="1"/>
        <v>0</v>
      </c>
      <c r="I14" s="158"/>
      <c r="J14" s="410"/>
      <c r="K14" s="289">
        <f t="shared" si="2"/>
        <v>0</v>
      </c>
      <c r="L14" s="158"/>
      <c r="M14" s="410"/>
      <c r="N14" s="289">
        <f t="shared" si="3"/>
        <v>0</v>
      </c>
      <c r="O14" s="158"/>
      <c r="P14" s="207"/>
    </row>
    <row r="15" spans="2:18" ht="19.5" customHeight="1">
      <c r="B15" s="367">
        <v>13</v>
      </c>
      <c r="C15" s="18" t="s">
        <v>756</v>
      </c>
      <c r="D15" s="519" t="s">
        <v>2126</v>
      </c>
      <c r="E15" s="157">
        <f t="shared" ref="E15" si="11">+F15+G15</f>
        <v>0</v>
      </c>
      <c r="F15" s="408">
        <f t="shared" ref="F15" si="12">I15+L15+O15</f>
        <v>0</v>
      </c>
      <c r="G15" s="409">
        <f t="shared" ref="G15" si="13">J15+M15+P15</f>
        <v>0</v>
      </c>
      <c r="H15" s="289">
        <f t="shared" ref="H15" si="14">+I15+J15</f>
        <v>0</v>
      </c>
      <c r="I15" s="158"/>
      <c r="J15" s="410"/>
      <c r="K15" s="289">
        <f t="shared" ref="K15" si="15">+L15+M15</f>
        <v>0</v>
      </c>
      <c r="L15" s="158"/>
      <c r="M15" s="410"/>
      <c r="N15" s="289">
        <f t="shared" ref="N15" si="16">+O15+P15</f>
        <v>0</v>
      </c>
      <c r="O15" s="158"/>
      <c r="P15" s="207"/>
    </row>
    <row r="16" spans="2:18" ht="19.5" customHeight="1">
      <c r="B16" s="367">
        <v>14</v>
      </c>
      <c r="C16" s="18" t="s">
        <v>756</v>
      </c>
      <c r="D16" s="519" t="s">
        <v>1836</v>
      </c>
      <c r="E16" s="157">
        <f t="shared" si="0"/>
        <v>0</v>
      </c>
      <c r="F16" s="408">
        <f t="shared" si="4"/>
        <v>0</v>
      </c>
      <c r="G16" s="409">
        <f t="shared" si="4"/>
        <v>0</v>
      </c>
      <c r="H16" s="289">
        <f t="shared" si="1"/>
        <v>0</v>
      </c>
      <c r="I16" s="158"/>
      <c r="J16" s="410"/>
      <c r="K16" s="289">
        <f t="shared" si="2"/>
        <v>0</v>
      </c>
      <c r="L16" s="158"/>
      <c r="M16" s="410"/>
      <c r="N16" s="289">
        <f t="shared" si="3"/>
        <v>0</v>
      </c>
      <c r="O16" s="158"/>
      <c r="P16" s="207"/>
    </row>
    <row r="17" spans="2:16" ht="19.5" customHeight="1">
      <c r="B17" s="367">
        <v>15</v>
      </c>
      <c r="C17" s="18" t="s">
        <v>756</v>
      </c>
      <c r="D17" s="519" t="s">
        <v>761</v>
      </c>
      <c r="E17" s="157">
        <f t="shared" si="0"/>
        <v>0</v>
      </c>
      <c r="F17" s="408">
        <f t="shared" si="4"/>
        <v>0</v>
      </c>
      <c r="G17" s="409">
        <f t="shared" si="4"/>
        <v>0</v>
      </c>
      <c r="H17" s="289">
        <f t="shared" si="1"/>
        <v>0</v>
      </c>
      <c r="I17" s="158"/>
      <c r="J17" s="410"/>
      <c r="K17" s="289">
        <f t="shared" si="2"/>
        <v>0</v>
      </c>
      <c r="L17" s="158"/>
      <c r="M17" s="410"/>
      <c r="N17" s="289">
        <f t="shared" si="3"/>
        <v>0</v>
      </c>
      <c r="O17" s="158"/>
      <c r="P17" s="207"/>
    </row>
    <row r="18" spans="2:16" ht="19.5" customHeight="1">
      <c r="B18" s="367">
        <v>16</v>
      </c>
      <c r="C18" s="18" t="s">
        <v>756</v>
      </c>
      <c r="D18" s="519" t="s">
        <v>762</v>
      </c>
      <c r="E18" s="157">
        <f t="shared" si="0"/>
        <v>0</v>
      </c>
      <c r="F18" s="408">
        <f t="shared" si="4"/>
        <v>0</v>
      </c>
      <c r="G18" s="409">
        <f t="shared" si="4"/>
        <v>0</v>
      </c>
      <c r="H18" s="289">
        <f t="shared" si="1"/>
        <v>0</v>
      </c>
      <c r="I18" s="158"/>
      <c r="J18" s="410"/>
      <c r="K18" s="289">
        <f t="shared" si="2"/>
        <v>0</v>
      </c>
      <c r="L18" s="158"/>
      <c r="M18" s="410"/>
      <c r="N18" s="289">
        <f t="shared" si="3"/>
        <v>0</v>
      </c>
      <c r="O18" s="158"/>
      <c r="P18" s="207"/>
    </row>
    <row r="19" spans="2:16" ht="19.5" customHeight="1">
      <c r="B19" s="367">
        <v>17</v>
      </c>
      <c r="C19" s="18" t="s">
        <v>756</v>
      </c>
      <c r="D19" s="522" t="s">
        <v>767</v>
      </c>
      <c r="E19" s="157">
        <f>+F19+G19</f>
        <v>0</v>
      </c>
      <c r="F19" s="408">
        <f t="shared" si="4"/>
        <v>0</v>
      </c>
      <c r="G19" s="409">
        <f t="shared" si="4"/>
        <v>0</v>
      </c>
      <c r="H19" s="289">
        <f>+I19+J19</f>
        <v>0</v>
      </c>
      <c r="I19" s="158"/>
      <c r="J19" s="410"/>
      <c r="K19" s="289">
        <f>+L19+M19</f>
        <v>0</v>
      </c>
      <c r="L19" s="158"/>
      <c r="M19" s="410"/>
      <c r="N19" s="289">
        <f>+O19+P19</f>
        <v>0</v>
      </c>
      <c r="O19" s="158"/>
      <c r="P19" s="207"/>
    </row>
    <row r="20" spans="2:16" ht="19.5" customHeight="1">
      <c r="B20" s="367">
        <v>18</v>
      </c>
      <c r="C20" s="18" t="s">
        <v>756</v>
      </c>
      <c r="D20" s="522" t="s">
        <v>768</v>
      </c>
      <c r="E20" s="157">
        <f>+F20+G20</f>
        <v>0</v>
      </c>
      <c r="F20" s="408">
        <f t="shared" si="4"/>
        <v>0</v>
      </c>
      <c r="G20" s="409">
        <f t="shared" si="4"/>
        <v>0</v>
      </c>
      <c r="H20" s="289">
        <f>+I20+J20</f>
        <v>0</v>
      </c>
      <c r="I20" s="158"/>
      <c r="J20" s="410"/>
      <c r="K20" s="289">
        <f>+L20+M20</f>
        <v>0</v>
      </c>
      <c r="L20" s="158"/>
      <c r="M20" s="410"/>
      <c r="N20" s="289">
        <f>+O20+P20</f>
        <v>0</v>
      </c>
      <c r="O20" s="158"/>
      <c r="P20" s="207"/>
    </row>
    <row r="21" spans="2:16" ht="19.5" customHeight="1">
      <c r="B21" s="367">
        <v>19</v>
      </c>
      <c r="C21" s="18" t="s">
        <v>756</v>
      </c>
      <c r="D21" s="522" t="s">
        <v>867</v>
      </c>
      <c r="E21" s="157">
        <f>+F21+G21</f>
        <v>0</v>
      </c>
      <c r="F21" s="408">
        <f t="shared" si="4"/>
        <v>0</v>
      </c>
      <c r="G21" s="409">
        <f t="shared" si="4"/>
        <v>0</v>
      </c>
      <c r="H21" s="289">
        <f>+I21+J21</f>
        <v>0</v>
      </c>
      <c r="I21" s="158"/>
      <c r="J21" s="410"/>
      <c r="K21" s="289">
        <f>+L21+M21</f>
        <v>0</v>
      </c>
      <c r="L21" s="158"/>
      <c r="M21" s="410"/>
      <c r="N21" s="289">
        <f>+O21+P21</f>
        <v>0</v>
      </c>
      <c r="O21" s="158"/>
      <c r="P21" s="207"/>
    </row>
    <row r="22" spans="2:16" ht="19.5" customHeight="1">
      <c r="B22" s="367">
        <v>20</v>
      </c>
      <c r="C22" s="18" t="s">
        <v>756</v>
      </c>
      <c r="D22" s="519" t="s">
        <v>2120</v>
      </c>
      <c r="E22" s="157">
        <f>+F22+G22</f>
        <v>0</v>
      </c>
      <c r="F22" s="408">
        <f>I22+L22+O22</f>
        <v>0</v>
      </c>
      <c r="G22" s="409">
        <f>J22+M22+P22</f>
        <v>0</v>
      </c>
      <c r="H22" s="289">
        <f>+I22+J22</f>
        <v>0</v>
      </c>
      <c r="I22" s="158"/>
      <c r="J22" s="410"/>
      <c r="K22" s="289">
        <f>+L22+M22</f>
        <v>0</v>
      </c>
      <c r="L22" s="158"/>
      <c r="M22" s="410"/>
      <c r="N22" s="289">
        <f>+O22+P22</f>
        <v>0</v>
      </c>
      <c r="O22" s="158"/>
      <c r="P22" s="207"/>
    </row>
    <row r="23" spans="2:16" ht="19.5" customHeight="1">
      <c r="B23" s="367">
        <v>21</v>
      </c>
      <c r="C23" s="18" t="s">
        <v>756</v>
      </c>
      <c r="D23" s="519" t="s">
        <v>1878</v>
      </c>
      <c r="E23" s="157">
        <f>+F23+G23</f>
        <v>0</v>
      </c>
      <c r="F23" s="408">
        <f>I23+L23+O23</f>
        <v>0</v>
      </c>
      <c r="G23" s="409">
        <f>J23+M23+P23</f>
        <v>0</v>
      </c>
      <c r="H23" s="289">
        <f>+I23+J23</f>
        <v>0</v>
      </c>
      <c r="I23" s="158"/>
      <c r="J23" s="410"/>
      <c r="K23" s="289">
        <f>+L23+M23</f>
        <v>0</v>
      </c>
      <c r="L23" s="158"/>
      <c r="M23" s="410"/>
      <c r="N23" s="289">
        <f>+O23+P23</f>
        <v>0</v>
      </c>
      <c r="O23" s="158"/>
      <c r="P23" s="207"/>
    </row>
    <row r="24" spans="2:16" ht="19.5" customHeight="1">
      <c r="B24" s="367">
        <v>22</v>
      </c>
      <c r="C24" s="18" t="s">
        <v>756</v>
      </c>
      <c r="D24" s="519" t="s">
        <v>763</v>
      </c>
      <c r="E24" s="157">
        <f t="shared" si="0"/>
        <v>0</v>
      </c>
      <c r="F24" s="408">
        <f t="shared" si="4"/>
        <v>0</v>
      </c>
      <c r="G24" s="409">
        <f t="shared" si="4"/>
        <v>0</v>
      </c>
      <c r="H24" s="289">
        <f t="shared" si="1"/>
        <v>0</v>
      </c>
      <c r="I24" s="158"/>
      <c r="J24" s="410"/>
      <c r="K24" s="289">
        <f t="shared" si="2"/>
        <v>0</v>
      </c>
      <c r="L24" s="158"/>
      <c r="M24" s="410"/>
      <c r="N24" s="289">
        <f t="shared" si="3"/>
        <v>0</v>
      </c>
      <c r="O24" s="158"/>
      <c r="P24" s="207"/>
    </row>
    <row r="25" spans="2:16" ht="19.5" customHeight="1">
      <c r="B25" s="367">
        <v>23</v>
      </c>
      <c r="C25" s="18" t="s">
        <v>756</v>
      </c>
      <c r="D25" s="519" t="s">
        <v>2125</v>
      </c>
      <c r="E25" s="157">
        <f>+F25+G25</f>
        <v>0</v>
      </c>
      <c r="F25" s="408">
        <f>I25+L25+O25</f>
        <v>0</v>
      </c>
      <c r="G25" s="409">
        <f>J25+M25+P25</f>
        <v>0</v>
      </c>
      <c r="H25" s="289">
        <f>+I25+J25</f>
        <v>0</v>
      </c>
      <c r="I25" s="158"/>
      <c r="J25" s="410"/>
      <c r="K25" s="289">
        <f>+L25+M25</f>
        <v>0</v>
      </c>
      <c r="L25" s="158"/>
      <c r="M25" s="410"/>
      <c r="N25" s="289">
        <f>+O25+P25</f>
        <v>0</v>
      </c>
      <c r="O25" s="158"/>
      <c r="P25" s="207"/>
    </row>
    <row r="26" spans="2:16" ht="19.5" customHeight="1">
      <c r="B26" s="367">
        <v>24</v>
      </c>
      <c r="C26" s="18" t="s">
        <v>756</v>
      </c>
      <c r="D26" s="519" t="s">
        <v>1837</v>
      </c>
      <c r="E26" s="157">
        <f t="shared" si="0"/>
        <v>0</v>
      </c>
      <c r="F26" s="408">
        <f t="shared" si="4"/>
        <v>0</v>
      </c>
      <c r="G26" s="409">
        <f t="shared" si="4"/>
        <v>0</v>
      </c>
      <c r="H26" s="289">
        <f t="shared" si="1"/>
        <v>0</v>
      </c>
      <c r="I26" s="158"/>
      <c r="J26" s="410"/>
      <c r="K26" s="289">
        <f t="shared" si="2"/>
        <v>0</v>
      </c>
      <c r="L26" s="158"/>
      <c r="M26" s="410"/>
      <c r="N26" s="289">
        <f t="shared" si="3"/>
        <v>0</v>
      </c>
      <c r="O26" s="158"/>
      <c r="P26" s="207"/>
    </row>
    <row r="27" spans="2:16" ht="19.5" customHeight="1">
      <c r="B27" s="367">
        <v>25</v>
      </c>
      <c r="C27" s="18" t="s">
        <v>756</v>
      </c>
      <c r="D27" s="519" t="s">
        <v>1838</v>
      </c>
      <c r="E27" s="157">
        <f t="shared" si="0"/>
        <v>0</v>
      </c>
      <c r="F27" s="408">
        <f t="shared" si="4"/>
        <v>0</v>
      </c>
      <c r="G27" s="409">
        <f t="shared" si="4"/>
        <v>0</v>
      </c>
      <c r="H27" s="289">
        <f t="shared" si="1"/>
        <v>0</v>
      </c>
      <c r="I27" s="158"/>
      <c r="J27" s="410"/>
      <c r="K27" s="289">
        <f t="shared" si="2"/>
        <v>0</v>
      </c>
      <c r="L27" s="158"/>
      <c r="M27" s="410"/>
      <c r="N27" s="289">
        <f t="shared" si="3"/>
        <v>0</v>
      </c>
      <c r="O27" s="158"/>
      <c r="P27" s="207"/>
    </row>
    <row r="28" spans="2:16" ht="19.5" customHeight="1">
      <c r="B28" s="367">
        <v>26</v>
      </c>
      <c r="C28" s="18" t="s">
        <v>756</v>
      </c>
      <c r="D28" s="519" t="s">
        <v>2124</v>
      </c>
      <c r="E28" s="157">
        <f t="shared" ref="E28" si="17">+F28+G28</f>
        <v>0</v>
      </c>
      <c r="F28" s="408">
        <f t="shared" ref="F28" si="18">I28+L28+O28</f>
        <v>0</v>
      </c>
      <c r="G28" s="409">
        <f t="shared" ref="G28" si="19">J28+M28+P28</f>
        <v>0</v>
      </c>
      <c r="H28" s="289">
        <f t="shared" ref="H28" si="20">+I28+J28</f>
        <v>0</v>
      </c>
      <c r="I28" s="158"/>
      <c r="J28" s="410"/>
      <c r="K28" s="289">
        <f t="shared" ref="K28" si="21">+L28+M28</f>
        <v>0</v>
      </c>
      <c r="L28" s="158"/>
      <c r="M28" s="410"/>
      <c r="N28" s="289">
        <f t="shared" ref="N28" si="22">+O28+P28</f>
        <v>0</v>
      </c>
      <c r="O28" s="158"/>
      <c r="P28" s="207"/>
    </row>
    <row r="29" spans="2:16" ht="19.5" customHeight="1">
      <c r="B29" s="367">
        <v>27</v>
      </c>
      <c r="C29" s="18" t="s">
        <v>756</v>
      </c>
      <c r="D29" s="519" t="s">
        <v>764</v>
      </c>
      <c r="E29" s="157">
        <f t="shared" si="0"/>
        <v>0</v>
      </c>
      <c r="F29" s="408">
        <f t="shared" si="4"/>
        <v>0</v>
      </c>
      <c r="G29" s="409">
        <f t="shared" si="4"/>
        <v>0</v>
      </c>
      <c r="H29" s="289">
        <f t="shared" si="1"/>
        <v>0</v>
      </c>
      <c r="I29" s="158"/>
      <c r="J29" s="410"/>
      <c r="K29" s="289">
        <f t="shared" si="2"/>
        <v>0</v>
      </c>
      <c r="L29" s="158"/>
      <c r="M29" s="410"/>
      <c r="N29" s="289">
        <f t="shared" si="3"/>
        <v>0</v>
      </c>
      <c r="O29" s="158"/>
      <c r="P29" s="207"/>
    </row>
    <row r="30" spans="2:16" ht="19.5" customHeight="1">
      <c r="B30" s="367">
        <v>28</v>
      </c>
      <c r="C30" s="18" t="s">
        <v>756</v>
      </c>
      <c r="D30" s="519" t="s">
        <v>2121</v>
      </c>
      <c r="E30" s="157">
        <f t="shared" ref="E30" si="23">+F30+G30</f>
        <v>0</v>
      </c>
      <c r="F30" s="408">
        <f t="shared" ref="F30" si="24">I30+L30+O30</f>
        <v>0</v>
      </c>
      <c r="G30" s="409">
        <f t="shared" ref="G30" si="25">J30+M30+P30</f>
        <v>0</v>
      </c>
      <c r="H30" s="289">
        <f t="shared" ref="H30" si="26">+I30+J30</f>
        <v>0</v>
      </c>
      <c r="I30" s="158"/>
      <c r="J30" s="410"/>
      <c r="K30" s="289">
        <f t="shared" ref="K30" si="27">+L30+M30</f>
        <v>0</v>
      </c>
      <c r="L30" s="158"/>
      <c r="M30" s="410"/>
      <c r="N30" s="289">
        <f t="shared" ref="N30" si="28">+O30+P30</f>
        <v>0</v>
      </c>
      <c r="O30" s="158"/>
      <c r="P30" s="207"/>
    </row>
    <row r="31" spans="2:16" ht="19.5" customHeight="1">
      <c r="B31" s="367">
        <v>29</v>
      </c>
      <c r="C31" s="18" t="s">
        <v>756</v>
      </c>
      <c r="D31" s="519" t="s">
        <v>2123</v>
      </c>
      <c r="E31" s="157">
        <f t="shared" si="0"/>
        <v>0</v>
      </c>
      <c r="F31" s="408">
        <f t="shared" si="4"/>
        <v>0</v>
      </c>
      <c r="G31" s="409">
        <f t="shared" si="4"/>
        <v>0</v>
      </c>
      <c r="H31" s="289">
        <f t="shared" si="1"/>
        <v>0</v>
      </c>
      <c r="I31" s="158"/>
      <c r="J31" s="410"/>
      <c r="K31" s="289">
        <f t="shared" si="2"/>
        <v>0</v>
      </c>
      <c r="L31" s="158"/>
      <c r="M31" s="410"/>
      <c r="N31" s="289">
        <f t="shared" si="3"/>
        <v>0</v>
      </c>
      <c r="O31" s="158"/>
      <c r="P31" s="207"/>
    </row>
    <row r="32" spans="2:16" ht="19.5" customHeight="1">
      <c r="B32" s="367">
        <v>30</v>
      </c>
      <c r="C32" s="18" t="s">
        <v>756</v>
      </c>
      <c r="D32" s="519" t="s">
        <v>1879</v>
      </c>
      <c r="E32" s="157">
        <f t="shared" ref="E32" si="29">+F32+G32</f>
        <v>0</v>
      </c>
      <c r="F32" s="408">
        <f t="shared" ref="F32" si="30">I32+L32+O32</f>
        <v>0</v>
      </c>
      <c r="G32" s="409">
        <f t="shared" ref="G32" si="31">J32+M32+P32</f>
        <v>0</v>
      </c>
      <c r="H32" s="289">
        <f t="shared" ref="H32" si="32">+I32+J32</f>
        <v>0</v>
      </c>
      <c r="I32" s="158"/>
      <c r="J32" s="410"/>
      <c r="K32" s="289">
        <f t="shared" ref="K32" si="33">+L32+M32</f>
        <v>0</v>
      </c>
      <c r="L32" s="158"/>
      <c r="M32" s="410"/>
      <c r="N32" s="289">
        <f t="shared" ref="N32" si="34">+O32+P32</f>
        <v>0</v>
      </c>
      <c r="O32" s="158"/>
      <c r="P32" s="207"/>
    </row>
    <row r="33" spans="2:16" ht="19.5" customHeight="1">
      <c r="B33" s="367">
        <v>31</v>
      </c>
      <c r="C33" s="18" t="s">
        <v>756</v>
      </c>
      <c r="D33" s="519" t="s">
        <v>868</v>
      </c>
      <c r="E33" s="157">
        <f t="shared" si="0"/>
        <v>0</v>
      </c>
      <c r="F33" s="408">
        <f t="shared" si="4"/>
        <v>0</v>
      </c>
      <c r="G33" s="409">
        <f t="shared" si="4"/>
        <v>0</v>
      </c>
      <c r="H33" s="289">
        <f t="shared" si="1"/>
        <v>0</v>
      </c>
      <c r="I33" s="158"/>
      <c r="J33" s="410"/>
      <c r="K33" s="289">
        <f t="shared" si="2"/>
        <v>0</v>
      </c>
      <c r="L33" s="158"/>
      <c r="M33" s="410"/>
      <c r="N33" s="289">
        <f t="shared" si="3"/>
        <v>0</v>
      </c>
      <c r="O33" s="158"/>
      <c r="P33" s="207"/>
    </row>
    <row r="34" spans="2:16" ht="19.5" customHeight="1">
      <c r="B34" s="367">
        <v>32</v>
      </c>
      <c r="C34" s="18" t="s">
        <v>756</v>
      </c>
      <c r="D34" s="519" t="s">
        <v>765</v>
      </c>
      <c r="E34" s="157">
        <f t="shared" si="0"/>
        <v>0</v>
      </c>
      <c r="F34" s="408">
        <f t="shared" si="4"/>
        <v>0</v>
      </c>
      <c r="G34" s="409">
        <f t="shared" si="4"/>
        <v>0</v>
      </c>
      <c r="H34" s="289">
        <f t="shared" si="1"/>
        <v>0</v>
      </c>
      <c r="I34" s="158"/>
      <c r="J34" s="410"/>
      <c r="K34" s="289">
        <f t="shared" si="2"/>
        <v>0</v>
      </c>
      <c r="L34" s="158"/>
      <c r="M34" s="410"/>
      <c r="N34" s="289">
        <f t="shared" si="3"/>
        <v>0</v>
      </c>
      <c r="O34" s="158"/>
      <c r="P34" s="207"/>
    </row>
    <row r="35" spans="2:16" ht="19.5" customHeight="1">
      <c r="B35" s="367">
        <v>33</v>
      </c>
      <c r="C35" s="18" t="s">
        <v>756</v>
      </c>
      <c r="D35" s="522" t="s">
        <v>766</v>
      </c>
      <c r="E35" s="157">
        <f t="shared" si="0"/>
        <v>0</v>
      </c>
      <c r="F35" s="408">
        <f t="shared" si="4"/>
        <v>0</v>
      </c>
      <c r="G35" s="409">
        <f t="shared" si="4"/>
        <v>0</v>
      </c>
      <c r="H35" s="289">
        <f t="shared" si="1"/>
        <v>0</v>
      </c>
      <c r="I35" s="158"/>
      <c r="J35" s="410"/>
      <c r="K35" s="289">
        <f t="shared" si="2"/>
        <v>0</v>
      </c>
      <c r="L35" s="158"/>
      <c r="M35" s="410"/>
      <c r="N35" s="289">
        <f t="shared" si="3"/>
        <v>0</v>
      </c>
      <c r="O35" s="158"/>
      <c r="P35" s="207"/>
    </row>
    <row r="36" spans="2:16" ht="19.5" customHeight="1">
      <c r="B36" s="367">
        <v>34</v>
      </c>
      <c r="C36" s="18" t="s">
        <v>756</v>
      </c>
      <c r="D36" s="522" t="s">
        <v>1877</v>
      </c>
      <c r="E36" s="157">
        <f t="shared" ref="E36" si="35">+F36+G36</f>
        <v>0</v>
      </c>
      <c r="F36" s="408">
        <f t="shared" ref="F36" si="36">I36+L36+O36</f>
        <v>0</v>
      </c>
      <c r="G36" s="409">
        <f t="shared" ref="G36" si="37">J36+M36+P36</f>
        <v>0</v>
      </c>
      <c r="H36" s="289">
        <f t="shared" ref="H36" si="38">+I36+J36</f>
        <v>0</v>
      </c>
      <c r="I36" s="158"/>
      <c r="J36" s="410"/>
      <c r="K36" s="289">
        <f t="shared" ref="K36" si="39">+L36+M36</f>
        <v>0</v>
      </c>
      <c r="L36" s="158"/>
      <c r="M36" s="410"/>
      <c r="N36" s="289">
        <f t="shared" ref="N36" si="40">+O36+P36</f>
        <v>0</v>
      </c>
      <c r="O36" s="158"/>
      <c r="P36" s="207"/>
    </row>
    <row r="37" spans="2:16" ht="19.5" customHeight="1">
      <c r="B37" s="367">
        <v>35</v>
      </c>
      <c r="C37" s="18" t="s">
        <v>756</v>
      </c>
      <c r="D37" s="522" t="s">
        <v>1839</v>
      </c>
      <c r="E37" s="157">
        <f t="shared" si="0"/>
        <v>0</v>
      </c>
      <c r="F37" s="408">
        <f t="shared" si="4"/>
        <v>0</v>
      </c>
      <c r="G37" s="409">
        <f t="shared" si="4"/>
        <v>0</v>
      </c>
      <c r="H37" s="289">
        <f t="shared" si="1"/>
        <v>0</v>
      </c>
      <c r="I37" s="158"/>
      <c r="J37" s="410"/>
      <c r="K37" s="289">
        <f t="shared" si="2"/>
        <v>0</v>
      </c>
      <c r="L37" s="158"/>
      <c r="M37" s="410"/>
      <c r="N37" s="289">
        <f t="shared" si="3"/>
        <v>0</v>
      </c>
      <c r="O37" s="158"/>
      <c r="P37" s="207"/>
    </row>
    <row r="38" spans="2:16" ht="19.5" customHeight="1">
      <c r="B38" s="367">
        <v>36</v>
      </c>
      <c r="C38" s="18" t="s">
        <v>756</v>
      </c>
      <c r="D38" s="522" t="s">
        <v>1840</v>
      </c>
      <c r="E38" s="157">
        <f t="shared" si="0"/>
        <v>0</v>
      </c>
      <c r="F38" s="408">
        <f t="shared" si="4"/>
        <v>0</v>
      </c>
      <c r="G38" s="409">
        <f t="shared" si="4"/>
        <v>0</v>
      </c>
      <c r="H38" s="289">
        <f t="shared" si="1"/>
        <v>0</v>
      </c>
      <c r="I38" s="158"/>
      <c r="J38" s="410"/>
      <c r="K38" s="289">
        <f t="shared" si="2"/>
        <v>0</v>
      </c>
      <c r="L38" s="158"/>
      <c r="M38" s="410"/>
      <c r="N38" s="289">
        <f t="shared" si="3"/>
        <v>0</v>
      </c>
      <c r="O38" s="158"/>
      <c r="P38" s="207"/>
    </row>
    <row r="39" spans="2:16" ht="19.5" customHeight="1">
      <c r="B39" s="367">
        <v>37</v>
      </c>
      <c r="C39" s="18" t="s">
        <v>756</v>
      </c>
      <c r="D39" s="522" t="s">
        <v>2122</v>
      </c>
      <c r="E39" s="157">
        <f t="shared" ref="E39" si="41">+F39+G39</f>
        <v>0</v>
      </c>
      <c r="F39" s="408">
        <f t="shared" ref="F39" si="42">I39+L39+O39</f>
        <v>0</v>
      </c>
      <c r="G39" s="409">
        <f t="shared" ref="G39" si="43">J39+M39+P39</f>
        <v>0</v>
      </c>
      <c r="H39" s="289">
        <f t="shared" ref="H39" si="44">+I39+J39</f>
        <v>0</v>
      </c>
      <c r="I39" s="158"/>
      <c r="J39" s="410"/>
      <c r="K39" s="289">
        <f t="shared" ref="K39" si="45">+L39+M39</f>
        <v>0</v>
      </c>
      <c r="L39" s="158"/>
      <c r="M39" s="410"/>
      <c r="N39" s="289">
        <f t="shared" ref="N39" si="46">+O39+P39</f>
        <v>0</v>
      </c>
      <c r="O39" s="158"/>
      <c r="P39" s="207"/>
    </row>
    <row r="40" spans="2:16" ht="19.5" customHeight="1">
      <c r="B40" s="367">
        <v>38</v>
      </c>
      <c r="C40" s="18" t="s">
        <v>756</v>
      </c>
      <c r="D40" s="522" t="s">
        <v>769</v>
      </c>
      <c r="E40" s="157">
        <f t="shared" si="0"/>
        <v>0</v>
      </c>
      <c r="F40" s="408">
        <f t="shared" si="4"/>
        <v>0</v>
      </c>
      <c r="G40" s="409">
        <f t="shared" si="4"/>
        <v>0</v>
      </c>
      <c r="H40" s="289">
        <f t="shared" si="1"/>
        <v>0</v>
      </c>
      <c r="I40" s="158"/>
      <c r="J40" s="410"/>
      <c r="K40" s="289">
        <f t="shared" si="2"/>
        <v>0</v>
      </c>
      <c r="L40" s="158"/>
      <c r="M40" s="410"/>
      <c r="N40" s="289">
        <f t="shared" si="3"/>
        <v>0</v>
      </c>
      <c r="O40" s="158"/>
      <c r="P40" s="207"/>
    </row>
    <row r="41" spans="2:16" ht="19.5" customHeight="1">
      <c r="B41" s="367">
        <v>39</v>
      </c>
      <c r="C41" s="18" t="s">
        <v>756</v>
      </c>
      <c r="D41" s="522" t="s">
        <v>770</v>
      </c>
      <c r="E41" s="157">
        <f t="shared" si="0"/>
        <v>0</v>
      </c>
      <c r="F41" s="408">
        <f t="shared" si="4"/>
        <v>0</v>
      </c>
      <c r="G41" s="409">
        <f t="shared" si="4"/>
        <v>0</v>
      </c>
      <c r="H41" s="289">
        <f t="shared" si="1"/>
        <v>0</v>
      </c>
      <c r="I41" s="158"/>
      <c r="J41" s="410"/>
      <c r="K41" s="289">
        <f t="shared" si="2"/>
        <v>0</v>
      </c>
      <c r="L41" s="158"/>
      <c r="M41" s="410"/>
      <c r="N41" s="289">
        <f t="shared" si="3"/>
        <v>0</v>
      </c>
      <c r="O41" s="158"/>
      <c r="P41" s="207"/>
    </row>
    <row r="42" spans="2:16" ht="19.5" customHeight="1">
      <c r="B42" s="367">
        <v>40</v>
      </c>
      <c r="C42" s="18" t="s">
        <v>756</v>
      </c>
      <c r="D42" s="522" t="s">
        <v>772</v>
      </c>
      <c r="E42" s="157">
        <f t="shared" si="0"/>
        <v>0</v>
      </c>
      <c r="F42" s="408">
        <f t="shared" si="4"/>
        <v>0</v>
      </c>
      <c r="G42" s="409">
        <f t="shared" si="4"/>
        <v>0</v>
      </c>
      <c r="H42" s="289">
        <f t="shared" si="1"/>
        <v>0</v>
      </c>
      <c r="I42" s="158"/>
      <c r="J42" s="410"/>
      <c r="K42" s="289">
        <f t="shared" si="2"/>
        <v>0</v>
      </c>
      <c r="L42" s="158"/>
      <c r="M42" s="410"/>
      <c r="N42" s="289">
        <f t="shared" si="3"/>
        <v>0</v>
      </c>
      <c r="O42" s="158"/>
      <c r="P42" s="207"/>
    </row>
    <row r="43" spans="2:16" ht="19.5" customHeight="1">
      <c r="B43" s="367">
        <v>41</v>
      </c>
      <c r="C43" s="18" t="s">
        <v>756</v>
      </c>
      <c r="D43" s="522" t="s">
        <v>2127</v>
      </c>
      <c r="E43" s="157">
        <f t="shared" ref="E43" si="47">+F43+G43</f>
        <v>0</v>
      </c>
      <c r="F43" s="408">
        <f t="shared" ref="F43" si="48">I43+L43+O43</f>
        <v>0</v>
      </c>
      <c r="G43" s="409">
        <f t="shared" ref="G43" si="49">J43+M43+P43</f>
        <v>0</v>
      </c>
      <c r="H43" s="289">
        <f t="shared" ref="H43" si="50">+I43+J43</f>
        <v>0</v>
      </c>
      <c r="I43" s="158"/>
      <c r="J43" s="410"/>
      <c r="K43" s="289">
        <f t="shared" ref="K43" si="51">+L43+M43</f>
        <v>0</v>
      </c>
      <c r="L43" s="158"/>
      <c r="M43" s="410"/>
      <c r="N43" s="289">
        <f t="shared" ref="N43" si="52">+O43+P43</f>
        <v>0</v>
      </c>
      <c r="O43" s="158"/>
      <c r="P43" s="207"/>
    </row>
    <row r="44" spans="2:16" ht="19.5" customHeight="1">
      <c r="B44" s="367">
        <v>42</v>
      </c>
      <c r="C44" s="18" t="s">
        <v>756</v>
      </c>
      <c r="D44" s="522" t="s">
        <v>2128</v>
      </c>
      <c r="E44" s="157">
        <f t="shared" ref="E44" si="53">+F44+G44</f>
        <v>0</v>
      </c>
      <c r="F44" s="408">
        <f t="shared" ref="F44" si="54">I44+L44+O44</f>
        <v>0</v>
      </c>
      <c r="G44" s="409">
        <f t="shared" ref="G44" si="55">J44+M44+P44</f>
        <v>0</v>
      </c>
      <c r="H44" s="289">
        <f t="shared" ref="H44" si="56">+I44+J44</f>
        <v>0</v>
      </c>
      <c r="I44" s="158"/>
      <c r="J44" s="410"/>
      <c r="K44" s="289">
        <f t="shared" ref="K44" si="57">+L44+M44</f>
        <v>0</v>
      </c>
      <c r="L44" s="158"/>
      <c r="M44" s="410"/>
      <c r="N44" s="289">
        <f t="shared" ref="N44" si="58">+O44+P44</f>
        <v>0</v>
      </c>
      <c r="O44" s="158"/>
      <c r="P44" s="207"/>
    </row>
    <row r="45" spans="2:16" ht="19.5" customHeight="1">
      <c r="B45" s="367">
        <v>43</v>
      </c>
      <c r="C45" s="18" t="s">
        <v>756</v>
      </c>
      <c r="D45" s="522" t="s">
        <v>2129</v>
      </c>
      <c r="E45" s="157">
        <f>+F45+G45</f>
        <v>0</v>
      </c>
      <c r="F45" s="408">
        <f>I45+L45+O45</f>
        <v>0</v>
      </c>
      <c r="G45" s="409">
        <f>J45+M45+P45</f>
        <v>0</v>
      </c>
      <c r="H45" s="289">
        <f>+I45+J45</f>
        <v>0</v>
      </c>
      <c r="I45" s="158"/>
      <c r="J45" s="410"/>
      <c r="K45" s="289">
        <f>+L45+M45</f>
        <v>0</v>
      </c>
      <c r="L45" s="158"/>
      <c r="M45" s="410"/>
      <c r="N45" s="289">
        <f>+O45+P45</f>
        <v>0</v>
      </c>
      <c r="O45" s="158"/>
      <c r="P45" s="207"/>
    </row>
    <row r="46" spans="2:16" ht="19.5" customHeight="1">
      <c r="B46" s="367">
        <v>44</v>
      </c>
      <c r="C46" s="18" t="s">
        <v>756</v>
      </c>
      <c r="D46" s="522" t="s">
        <v>773</v>
      </c>
      <c r="E46" s="157">
        <f t="shared" si="0"/>
        <v>0</v>
      </c>
      <c r="F46" s="408">
        <f t="shared" si="4"/>
        <v>0</v>
      </c>
      <c r="G46" s="409">
        <f t="shared" si="4"/>
        <v>0</v>
      </c>
      <c r="H46" s="289">
        <f t="shared" si="1"/>
        <v>0</v>
      </c>
      <c r="I46" s="158"/>
      <c r="J46" s="410"/>
      <c r="K46" s="289">
        <f t="shared" si="2"/>
        <v>0</v>
      </c>
      <c r="L46" s="158"/>
      <c r="M46" s="410"/>
      <c r="N46" s="289">
        <f t="shared" si="3"/>
        <v>0</v>
      </c>
      <c r="O46" s="158"/>
      <c r="P46" s="207"/>
    </row>
    <row r="47" spans="2:16" ht="19.5" customHeight="1">
      <c r="B47" s="367">
        <v>45</v>
      </c>
      <c r="C47" s="367" t="s">
        <v>774</v>
      </c>
      <c r="D47" s="520" t="s">
        <v>774</v>
      </c>
      <c r="E47" s="174">
        <f t="shared" si="0"/>
        <v>0</v>
      </c>
      <c r="F47" s="151">
        <f t="shared" si="4"/>
        <v>0</v>
      </c>
      <c r="G47" s="202">
        <f t="shared" si="4"/>
        <v>0</v>
      </c>
      <c r="H47" s="405">
        <f>+I47+J47</f>
        <v>0</v>
      </c>
      <c r="I47" s="151">
        <f>SUM(I48:I76)</f>
        <v>0</v>
      </c>
      <c r="J47" s="406">
        <f>SUM(J48:J76)</f>
        <v>0</v>
      </c>
      <c r="K47" s="405">
        <f>L47+M47</f>
        <v>0</v>
      </c>
      <c r="L47" s="151">
        <f>SUM(L48:L76)</f>
        <v>0</v>
      </c>
      <c r="M47" s="406">
        <f>SUM(M48:M76)</f>
        <v>0</v>
      </c>
      <c r="N47" s="405">
        <f>+O47+P47</f>
        <v>0</v>
      </c>
      <c r="O47" s="151">
        <f>SUM(O48:O76)</f>
        <v>0</v>
      </c>
      <c r="P47" s="202">
        <f>SUM(P48:P76)</f>
        <v>0</v>
      </c>
    </row>
    <row r="48" spans="2:16" ht="19.5" customHeight="1">
      <c r="B48" s="367">
        <v>46</v>
      </c>
      <c r="C48" s="367" t="s">
        <v>774</v>
      </c>
      <c r="D48" s="519" t="s">
        <v>775</v>
      </c>
      <c r="E48" s="157">
        <f t="shared" si="0"/>
        <v>0</v>
      </c>
      <c r="F48" s="408">
        <f t="shared" si="4"/>
        <v>0</v>
      </c>
      <c r="G48" s="409">
        <f t="shared" si="4"/>
        <v>0</v>
      </c>
      <c r="H48" s="289">
        <f t="shared" si="1"/>
        <v>0</v>
      </c>
      <c r="I48" s="158"/>
      <c r="J48" s="410"/>
      <c r="K48" s="289">
        <f t="shared" si="2"/>
        <v>0</v>
      </c>
      <c r="L48" s="158"/>
      <c r="M48" s="410"/>
      <c r="N48" s="289">
        <f t="shared" si="3"/>
        <v>0</v>
      </c>
      <c r="O48" s="158"/>
      <c r="P48" s="207"/>
    </row>
    <row r="49" spans="2:16" ht="19.5" customHeight="1">
      <c r="B49" s="367">
        <v>47</v>
      </c>
      <c r="C49" s="367" t="s">
        <v>774</v>
      </c>
      <c r="D49" s="519" t="s">
        <v>2112</v>
      </c>
      <c r="E49" s="157">
        <f t="shared" si="0"/>
        <v>0</v>
      </c>
      <c r="F49" s="408">
        <f t="shared" si="4"/>
        <v>0</v>
      </c>
      <c r="G49" s="409">
        <f t="shared" si="4"/>
        <v>0</v>
      </c>
      <c r="H49" s="289">
        <f t="shared" si="1"/>
        <v>0</v>
      </c>
      <c r="I49" s="158"/>
      <c r="J49" s="410"/>
      <c r="K49" s="289">
        <f t="shared" si="2"/>
        <v>0</v>
      </c>
      <c r="L49" s="158"/>
      <c r="M49" s="410"/>
      <c r="N49" s="289">
        <f t="shared" si="3"/>
        <v>0</v>
      </c>
      <c r="O49" s="158"/>
      <c r="P49" s="207"/>
    </row>
    <row r="50" spans="2:16" ht="19.5" customHeight="1">
      <c r="B50" s="367">
        <v>48</v>
      </c>
      <c r="C50" s="367" t="s">
        <v>774</v>
      </c>
      <c r="D50" s="519" t="s">
        <v>776</v>
      </c>
      <c r="E50" s="157">
        <f t="shared" ref="E50" si="59">+F50+G50</f>
        <v>0</v>
      </c>
      <c r="F50" s="408">
        <f t="shared" ref="F50" si="60">I50+L50+O50</f>
        <v>0</v>
      </c>
      <c r="G50" s="409">
        <f t="shared" ref="G50" si="61">J50+M50+P50</f>
        <v>0</v>
      </c>
      <c r="H50" s="289">
        <f t="shared" ref="H50" si="62">+I50+J50</f>
        <v>0</v>
      </c>
      <c r="I50" s="158"/>
      <c r="J50" s="410"/>
      <c r="K50" s="289">
        <f t="shared" ref="K50" si="63">+L50+M50</f>
        <v>0</v>
      </c>
      <c r="L50" s="158"/>
      <c r="M50" s="410"/>
      <c r="N50" s="289">
        <f t="shared" ref="N50" si="64">+O50+P50</f>
        <v>0</v>
      </c>
      <c r="O50" s="158"/>
      <c r="P50" s="207"/>
    </row>
    <row r="51" spans="2:16" ht="19.5" customHeight="1">
      <c r="B51" s="367">
        <v>49</v>
      </c>
      <c r="C51" s="367" t="s">
        <v>774</v>
      </c>
      <c r="D51" s="519" t="s">
        <v>777</v>
      </c>
      <c r="E51" s="157">
        <f t="shared" si="0"/>
        <v>0</v>
      </c>
      <c r="F51" s="408">
        <f t="shared" si="4"/>
        <v>0</v>
      </c>
      <c r="G51" s="409">
        <f t="shared" si="4"/>
        <v>0</v>
      </c>
      <c r="H51" s="289">
        <f t="shared" si="1"/>
        <v>0</v>
      </c>
      <c r="I51" s="158"/>
      <c r="J51" s="410"/>
      <c r="K51" s="289">
        <f t="shared" si="2"/>
        <v>0</v>
      </c>
      <c r="L51" s="158"/>
      <c r="M51" s="410"/>
      <c r="N51" s="289">
        <f t="shared" si="3"/>
        <v>0</v>
      </c>
      <c r="O51" s="158"/>
      <c r="P51" s="207"/>
    </row>
    <row r="52" spans="2:16" ht="19.5" customHeight="1">
      <c r="B52" s="367">
        <v>50</v>
      </c>
      <c r="C52" s="367" t="s">
        <v>774</v>
      </c>
      <c r="D52" s="519" t="s">
        <v>2113</v>
      </c>
      <c r="E52" s="157">
        <f t="shared" ref="E52" si="65">+F52+G52</f>
        <v>0</v>
      </c>
      <c r="F52" s="408">
        <f t="shared" ref="F52" si="66">I52+L52+O52</f>
        <v>0</v>
      </c>
      <c r="G52" s="409">
        <f t="shared" ref="G52" si="67">J52+M52+P52</f>
        <v>0</v>
      </c>
      <c r="H52" s="289">
        <f t="shared" ref="H52" si="68">+I52+J52</f>
        <v>0</v>
      </c>
      <c r="I52" s="158"/>
      <c r="J52" s="410"/>
      <c r="K52" s="289">
        <f t="shared" ref="K52" si="69">+L52+M52</f>
        <v>0</v>
      </c>
      <c r="L52" s="158"/>
      <c r="M52" s="410"/>
      <c r="N52" s="289">
        <f t="shared" ref="N52" si="70">+O52+P52</f>
        <v>0</v>
      </c>
      <c r="O52" s="158"/>
      <c r="P52" s="207"/>
    </row>
    <row r="53" spans="2:16" ht="19.5" customHeight="1">
      <c r="B53" s="367">
        <v>51</v>
      </c>
      <c r="C53" s="367" t="s">
        <v>774</v>
      </c>
      <c r="D53" s="519" t="s">
        <v>1841</v>
      </c>
      <c r="E53" s="157">
        <f t="shared" si="0"/>
        <v>0</v>
      </c>
      <c r="F53" s="408">
        <f t="shared" si="4"/>
        <v>0</v>
      </c>
      <c r="G53" s="409">
        <f t="shared" si="4"/>
        <v>0</v>
      </c>
      <c r="H53" s="289">
        <f t="shared" si="1"/>
        <v>0</v>
      </c>
      <c r="I53" s="158"/>
      <c r="J53" s="410"/>
      <c r="K53" s="289">
        <f t="shared" si="2"/>
        <v>0</v>
      </c>
      <c r="L53" s="158"/>
      <c r="M53" s="410"/>
      <c r="N53" s="289">
        <f t="shared" si="3"/>
        <v>0</v>
      </c>
      <c r="O53" s="158"/>
      <c r="P53" s="207"/>
    </row>
    <row r="54" spans="2:16" ht="19.5" customHeight="1">
      <c r="B54" s="367">
        <v>52</v>
      </c>
      <c r="C54" s="367" t="s">
        <v>774</v>
      </c>
      <c r="D54" s="519" t="s">
        <v>778</v>
      </c>
      <c r="E54" s="157">
        <f t="shared" si="0"/>
        <v>0</v>
      </c>
      <c r="F54" s="408">
        <f t="shared" si="4"/>
        <v>0</v>
      </c>
      <c r="G54" s="409">
        <f t="shared" si="4"/>
        <v>0</v>
      </c>
      <c r="H54" s="289">
        <f t="shared" si="1"/>
        <v>0</v>
      </c>
      <c r="I54" s="158"/>
      <c r="J54" s="410"/>
      <c r="K54" s="289">
        <f t="shared" si="2"/>
        <v>0</v>
      </c>
      <c r="L54" s="158"/>
      <c r="M54" s="410"/>
      <c r="N54" s="289">
        <f t="shared" si="3"/>
        <v>0</v>
      </c>
      <c r="O54" s="158"/>
      <c r="P54" s="207"/>
    </row>
    <row r="55" spans="2:16" ht="19.5" customHeight="1">
      <c r="B55" s="367">
        <v>53</v>
      </c>
      <c r="C55" s="367" t="s">
        <v>774</v>
      </c>
      <c r="D55" s="519" t="s">
        <v>779</v>
      </c>
      <c r="E55" s="157">
        <f t="shared" si="0"/>
        <v>0</v>
      </c>
      <c r="F55" s="408">
        <f t="shared" si="4"/>
        <v>0</v>
      </c>
      <c r="G55" s="409">
        <f t="shared" si="4"/>
        <v>0</v>
      </c>
      <c r="H55" s="289">
        <f t="shared" si="1"/>
        <v>0</v>
      </c>
      <c r="I55" s="158"/>
      <c r="J55" s="410"/>
      <c r="K55" s="289">
        <f t="shared" si="2"/>
        <v>0</v>
      </c>
      <c r="L55" s="158"/>
      <c r="M55" s="410"/>
      <c r="N55" s="289">
        <f t="shared" si="3"/>
        <v>0</v>
      </c>
      <c r="O55" s="158"/>
      <c r="P55" s="207"/>
    </row>
    <row r="56" spans="2:16" ht="19.5" customHeight="1">
      <c r="B56" s="367">
        <v>54</v>
      </c>
      <c r="C56" s="367" t="s">
        <v>774</v>
      </c>
      <c r="D56" s="519" t="s">
        <v>780</v>
      </c>
      <c r="E56" s="157">
        <f t="shared" si="0"/>
        <v>0</v>
      </c>
      <c r="F56" s="408">
        <f t="shared" si="4"/>
        <v>0</v>
      </c>
      <c r="G56" s="409">
        <f t="shared" si="4"/>
        <v>0</v>
      </c>
      <c r="H56" s="289">
        <f t="shared" si="1"/>
        <v>0</v>
      </c>
      <c r="I56" s="158"/>
      <c r="J56" s="410"/>
      <c r="K56" s="289">
        <f t="shared" si="2"/>
        <v>0</v>
      </c>
      <c r="L56" s="158"/>
      <c r="M56" s="410"/>
      <c r="N56" s="289">
        <f t="shared" si="3"/>
        <v>0</v>
      </c>
      <c r="O56" s="158"/>
      <c r="P56" s="207"/>
    </row>
    <row r="57" spans="2:16" ht="19.5" customHeight="1">
      <c r="B57" s="367">
        <v>55</v>
      </c>
      <c r="C57" s="367" t="s">
        <v>774</v>
      </c>
      <c r="D57" s="519" t="s">
        <v>781</v>
      </c>
      <c r="E57" s="157">
        <f t="shared" si="0"/>
        <v>0</v>
      </c>
      <c r="F57" s="408">
        <f t="shared" si="4"/>
        <v>0</v>
      </c>
      <c r="G57" s="409">
        <f t="shared" si="4"/>
        <v>0</v>
      </c>
      <c r="H57" s="289">
        <f t="shared" si="1"/>
        <v>0</v>
      </c>
      <c r="I57" s="158"/>
      <c r="J57" s="410"/>
      <c r="K57" s="289">
        <f t="shared" si="2"/>
        <v>0</v>
      </c>
      <c r="L57" s="158"/>
      <c r="M57" s="410"/>
      <c r="N57" s="289">
        <f t="shared" si="3"/>
        <v>0</v>
      </c>
      <c r="O57" s="158"/>
      <c r="P57" s="207"/>
    </row>
    <row r="58" spans="2:16" ht="19.5" customHeight="1">
      <c r="B58" s="367">
        <v>56</v>
      </c>
      <c r="C58" s="367" t="s">
        <v>774</v>
      </c>
      <c r="D58" s="519" t="s">
        <v>782</v>
      </c>
      <c r="E58" s="157">
        <f t="shared" si="0"/>
        <v>0</v>
      </c>
      <c r="F58" s="408">
        <f t="shared" si="4"/>
        <v>0</v>
      </c>
      <c r="G58" s="409">
        <f t="shared" si="4"/>
        <v>0</v>
      </c>
      <c r="H58" s="289">
        <f t="shared" si="1"/>
        <v>0</v>
      </c>
      <c r="I58" s="158"/>
      <c r="J58" s="410"/>
      <c r="K58" s="289">
        <f t="shared" si="2"/>
        <v>0</v>
      </c>
      <c r="L58" s="158"/>
      <c r="M58" s="410"/>
      <c r="N58" s="289">
        <f t="shared" si="3"/>
        <v>0</v>
      </c>
      <c r="O58" s="158"/>
      <c r="P58" s="207"/>
    </row>
    <row r="59" spans="2:16" ht="19.5" customHeight="1">
      <c r="B59" s="367">
        <v>57</v>
      </c>
      <c r="C59" s="367" t="s">
        <v>774</v>
      </c>
      <c r="D59" s="519" t="s">
        <v>783</v>
      </c>
      <c r="E59" s="157">
        <f t="shared" si="0"/>
        <v>0</v>
      </c>
      <c r="F59" s="408">
        <f t="shared" si="4"/>
        <v>0</v>
      </c>
      <c r="G59" s="409">
        <f t="shared" si="4"/>
        <v>0</v>
      </c>
      <c r="H59" s="289">
        <f t="shared" si="1"/>
        <v>0</v>
      </c>
      <c r="I59" s="158"/>
      <c r="J59" s="410"/>
      <c r="K59" s="289">
        <f t="shared" si="2"/>
        <v>0</v>
      </c>
      <c r="L59" s="158"/>
      <c r="M59" s="410"/>
      <c r="N59" s="289">
        <f t="shared" si="3"/>
        <v>0</v>
      </c>
      <c r="O59" s="158"/>
      <c r="P59" s="207"/>
    </row>
    <row r="60" spans="2:16" ht="19.5" customHeight="1">
      <c r="B60" s="367">
        <v>58</v>
      </c>
      <c r="C60" s="367" t="s">
        <v>774</v>
      </c>
      <c r="D60" s="519" t="s">
        <v>2114</v>
      </c>
      <c r="E60" s="157">
        <f t="shared" si="0"/>
        <v>0</v>
      </c>
      <c r="F60" s="408">
        <f t="shared" si="4"/>
        <v>0</v>
      </c>
      <c r="G60" s="409">
        <f t="shared" si="4"/>
        <v>0</v>
      </c>
      <c r="H60" s="289">
        <f t="shared" si="1"/>
        <v>0</v>
      </c>
      <c r="I60" s="158"/>
      <c r="J60" s="410"/>
      <c r="K60" s="289">
        <f t="shared" si="2"/>
        <v>0</v>
      </c>
      <c r="L60" s="158"/>
      <c r="M60" s="410"/>
      <c r="N60" s="289">
        <f t="shared" si="3"/>
        <v>0</v>
      </c>
      <c r="O60" s="158"/>
      <c r="P60" s="207"/>
    </row>
    <row r="61" spans="2:16" ht="19.5" customHeight="1">
      <c r="B61" s="367">
        <v>59</v>
      </c>
      <c r="C61" s="367" t="s">
        <v>774</v>
      </c>
      <c r="D61" s="519" t="s">
        <v>784</v>
      </c>
      <c r="E61" s="157">
        <f t="shared" si="0"/>
        <v>0</v>
      </c>
      <c r="F61" s="408">
        <f t="shared" si="4"/>
        <v>0</v>
      </c>
      <c r="G61" s="409">
        <f t="shared" si="4"/>
        <v>0</v>
      </c>
      <c r="H61" s="289">
        <f t="shared" si="1"/>
        <v>0</v>
      </c>
      <c r="I61" s="158"/>
      <c r="J61" s="410"/>
      <c r="K61" s="289">
        <f t="shared" si="2"/>
        <v>0</v>
      </c>
      <c r="L61" s="158"/>
      <c r="M61" s="410"/>
      <c r="N61" s="289">
        <f t="shared" si="3"/>
        <v>0</v>
      </c>
      <c r="O61" s="158"/>
      <c r="P61" s="207"/>
    </row>
    <row r="62" spans="2:16" ht="19.5" customHeight="1">
      <c r="B62" s="367">
        <v>60</v>
      </c>
      <c r="C62" s="367" t="s">
        <v>774</v>
      </c>
      <c r="D62" s="519" t="s">
        <v>785</v>
      </c>
      <c r="E62" s="157">
        <f t="shared" si="0"/>
        <v>0</v>
      </c>
      <c r="F62" s="408">
        <f t="shared" si="4"/>
        <v>0</v>
      </c>
      <c r="G62" s="409">
        <f t="shared" si="4"/>
        <v>0</v>
      </c>
      <c r="H62" s="289">
        <f t="shared" si="1"/>
        <v>0</v>
      </c>
      <c r="I62" s="158"/>
      <c r="J62" s="410"/>
      <c r="K62" s="289">
        <f t="shared" si="2"/>
        <v>0</v>
      </c>
      <c r="L62" s="158"/>
      <c r="M62" s="410"/>
      <c r="N62" s="289">
        <f t="shared" si="3"/>
        <v>0</v>
      </c>
      <c r="O62" s="158"/>
      <c r="P62" s="207"/>
    </row>
    <row r="63" spans="2:16" ht="19.5" customHeight="1">
      <c r="B63" s="367">
        <v>61</v>
      </c>
      <c r="C63" s="367" t="s">
        <v>774</v>
      </c>
      <c r="D63" s="519" t="s">
        <v>2115</v>
      </c>
      <c r="E63" s="157">
        <f t="shared" si="0"/>
        <v>0</v>
      </c>
      <c r="F63" s="408">
        <f t="shared" si="4"/>
        <v>0</v>
      </c>
      <c r="G63" s="409">
        <f t="shared" si="4"/>
        <v>0</v>
      </c>
      <c r="H63" s="289">
        <f t="shared" si="1"/>
        <v>0</v>
      </c>
      <c r="I63" s="158"/>
      <c r="J63" s="410"/>
      <c r="K63" s="289">
        <f t="shared" si="2"/>
        <v>0</v>
      </c>
      <c r="L63" s="158"/>
      <c r="M63" s="410"/>
      <c r="N63" s="289">
        <f t="shared" si="3"/>
        <v>0</v>
      </c>
      <c r="O63" s="158"/>
      <c r="P63" s="207"/>
    </row>
    <row r="64" spans="2:16" ht="19.5" customHeight="1">
      <c r="B64" s="367">
        <v>62</v>
      </c>
      <c r="C64" s="367" t="s">
        <v>774</v>
      </c>
      <c r="D64" s="519" t="s">
        <v>2111</v>
      </c>
      <c r="E64" s="157">
        <f t="shared" si="0"/>
        <v>0</v>
      </c>
      <c r="F64" s="408">
        <f t="shared" si="4"/>
        <v>0</v>
      </c>
      <c r="G64" s="409">
        <f t="shared" si="4"/>
        <v>0</v>
      </c>
      <c r="H64" s="289">
        <f t="shared" si="1"/>
        <v>0</v>
      </c>
      <c r="I64" s="158"/>
      <c r="J64" s="410"/>
      <c r="K64" s="289">
        <f t="shared" si="2"/>
        <v>0</v>
      </c>
      <c r="L64" s="158"/>
      <c r="M64" s="410"/>
      <c r="N64" s="289">
        <f t="shared" si="3"/>
        <v>0</v>
      </c>
      <c r="O64" s="158"/>
      <c r="P64" s="207"/>
    </row>
    <row r="65" spans="2:16" ht="19.5" customHeight="1">
      <c r="B65" s="367">
        <v>63</v>
      </c>
      <c r="C65" s="367" t="s">
        <v>774</v>
      </c>
      <c r="D65" s="519" t="s">
        <v>1875</v>
      </c>
      <c r="E65" s="157">
        <f t="shared" ref="E65" si="71">+F65+G65</f>
        <v>0</v>
      </c>
      <c r="F65" s="408">
        <f t="shared" ref="F65" si="72">I65+L65+O65</f>
        <v>0</v>
      </c>
      <c r="G65" s="409">
        <f t="shared" ref="G65" si="73">J65+M65+P65</f>
        <v>0</v>
      </c>
      <c r="H65" s="289">
        <f t="shared" ref="H65" si="74">+I65+J65</f>
        <v>0</v>
      </c>
      <c r="I65" s="158"/>
      <c r="J65" s="410"/>
      <c r="K65" s="289">
        <f t="shared" ref="K65" si="75">+L65+M65</f>
        <v>0</v>
      </c>
      <c r="L65" s="158"/>
      <c r="M65" s="410"/>
      <c r="N65" s="289">
        <f t="shared" ref="N65" si="76">+O65+P65</f>
        <v>0</v>
      </c>
      <c r="O65" s="158"/>
      <c r="P65" s="207"/>
    </row>
    <row r="66" spans="2:16" ht="19.5" customHeight="1">
      <c r="B66" s="367">
        <v>64</v>
      </c>
      <c r="C66" s="367" t="s">
        <v>774</v>
      </c>
      <c r="D66" s="519" t="s">
        <v>869</v>
      </c>
      <c r="E66" s="157">
        <f t="shared" si="0"/>
        <v>0</v>
      </c>
      <c r="F66" s="408">
        <f t="shared" si="4"/>
        <v>0</v>
      </c>
      <c r="G66" s="409">
        <f t="shared" si="4"/>
        <v>0</v>
      </c>
      <c r="H66" s="289">
        <f t="shared" si="1"/>
        <v>0</v>
      </c>
      <c r="I66" s="158"/>
      <c r="J66" s="410"/>
      <c r="K66" s="289">
        <f t="shared" si="2"/>
        <v>0</v>
      </c>
      <c r="L66" s="158"/>
      <c r="M66" s="410"/>
      <c r="N66" s="289">
        <f t="shared" si="3"/>
        <v>0</v>
      </c>
      <c r="O66" s="158"/>
      <c r="P66" s="207"/>
    </row>
    <row r="67" spans="2:16" ht="19.5" customHeight="1">
      <c r="B67" s="367">
        <v>65</v>
      </c>
      <c r="C67" s="367" t="s">
        <v>774</v>
      </c>
      <c r="D67" s="519" t="s">
        <v>1876</v>
      </c>
      <c r="E67" s="157">
        <f t="shared" ref="E67" si="77">+F67+G67</f>
        <v>0</v>
      </c>
      <c r="F67" s="408">
        <f t="shared" ref="F67" si="78">I67+L67+O67</f>
        <v>0</v>
      </c>
      <c r="G67" s="409">
        <f t="shared" ref="G67" si="79">J67+M67+P67</f>
        <v>0</v>
      </c>
      <c r="H67" s="289">
        <f t="shared" ref="H67" si="80">+I67+J67</f>
        <v>0</v>
      </c>
      <c r="I67" s="158"/>
      <c r="J67" s="410"/>
      <c r="K67" s="289">
        <f t="shared" ref="K67" si="81">+L67+M67</f>
        <v>0</v>
      </c>
      <c r="L67" s="158"/>
      <c r="M67" s="410"/>
      <c r="N67" s="289">
        <f t="shared" ref="N67" si="82">+O67+P67</f>
        <v>0</v>
      </c>
      <c r="O67" s="158"/>
      <c r="P67" s="207"/>
    </row>
    <row r="68" spans="2:16" ht="19.5" customHeight="1">
      <c r="B68" s="367">
        <v>66</v>
      </c>
      <c r="C68" s="367" t="s">
        <v>774</v>
      </c>
      <c r="D68" s="519" t="s">
        <v>2116</v>
      </c>
      <c r="E68" s="157">
        <f>+F68+G68</f>
        <v>0</v>
      </c>
      <c r="F68" s="408">
        <f>I68+L68+O68</f>
        <v>0</v>
      </c>
      <c r="G68" s="409">
        <f>J68+M68+P68</f>
        <v>0</v>
      </c>
      <c r="H68" s="289">
        <f>+I68+J68</f>
        <v>0</v>
      </c>
      <c r="I68" s="158"/>
      <c r="J68" s="410"/>
      <c r="K68" s="289">
        <f>+L68+M68</f>
        <v>0</v>
      </c>
      <c r="L68" s="158"/>
      <c r="M68" s="410"/>
      <c r="N68" s="289">
        <f>+O68+P68</f>
        <v>0</v>
      </c>
      <c r="O68" s="158"/>
      <c r="P68" s="207"/>
    </row>
    <row r="69" spans="2:16" ht="19.5" customHeight="1">
      <c r="B69" s="367">
        <v>67</v>
      </c>
      <c r="C69" s="367" t="s">
        <v>774</v>
      </c>
      <c r="D69" s="519" t="s">
        <v>2117</v>
      </c>
      <c r="E69" s="157">
        <f t="shared" si="0"/>
        <v>0</v>
      </c>
      <c r="F69" s="408">
        <f t="shared" si="4"/>
        <v>0</v>
      </c>
      <c r="G69" s="409">
        <f t="shared" si="4"/>
        <v>0</v>
      </c>
      <c r="H69" s="289">
        <f t="shared" si="1"/>
        <v>0</v>
      </c>
      <c r="I69" s="158"/>
      <c r="J69" s="410"/>
      <c r="K69" s="289">
        <f t="shared" si="2"/>
        <v>0</v>
      </c>
      <c r="L69" s="158"/>
      <c r="M69" s="410"/>
      <c r="N69" s="289">
        <f t="shared" si="3"/>
        <v>0</v>
      </c>
      <c r="O69" s="158"/>
      <c r="P69" s="207"/>
    </row>
    <row r="70" spans="2:16" ht="19.5" customHeight="1">
      <c r="B70" s="367">
        <v>68</v>
      </c>
      <c r="C70" s="367" t="s">
        <v>774</v>
      </c>
      <c r="D70" s="519" t="s">
        <v>786</v>
      </c>
      <c r="E70" s="157">
        <f t="shared" si="0"/>
        <v>0</v>
      </c>
      <c r="F70" s="408">
        <f t="shared" si="4"/>
        <v>0</v>
      </c>
      <c r="G70" s="409">
        <f t="shared" si="4"/>
        <v>0</v>
      </c>
      <c r="H70" s="289">
        <f t="shared" si="1"/>
        <v>0</v>
      </c>
      <c r="I70" s="158"/>
      <c r="J70" s="410"/>
      <c r="K70" s="289">
        <f t="shared" si="2"/>
        <v>0</v>
      </c>
      <c r="L70" s="158"/>
      <c r="M70" s="410"/>
      <c r="N70" s="289">
        <f t="shared" si="3"/>
        <v>0</v>
      </c>
      <c r="O70" s="158"/>
      <c r="P70" s="207"/>
    </row>
    <row r="71" spans="2:16" ht="19.5" customHeight="1">
      <c r="B71" s="367">
        <v>69</v>
      </c>
      <c r="C71" s="367" t="s">
        <v>774</v>
      </c>
      <c r="D71" s="519" t="s">
        <v>787</v>
      </c>
      <c r="E71" s="157">
        <f t="shared" si="0"/>
        <v>0</v>
      </c>
      <c r="F71" s="408">
        <f t="shared" si="4"/>
        <v>0</v>
      </c>
      <c r="G71" s="409">
        <f t="shared" si="4"/>
        <v>0</v>
      </c>
      <c r="H71" s="289">
        <f t="shared" si="1"/>
        <v>0</v>
      </c>
      <c r="I71" s="158"/>
      <c r="J71" s="410"/>
      <c r="K71" s="289">
        <f t="shared" si="2"/>
        <v>0</v>
      </c>
      <c r="L71" s="158"/>
      <c r="M71" s="410"/>
      <c r="N71" s="289">
        <f t="shared" si="3"/>
        <v>0</v>
      </c>
      <c r="O71" s="158"/>
      <c r="P71" s="207"/>
    </row>
    <row r="72" spans="2:16" ht="19.5" customHeight="1">
      <c r="B72" s="367">
        <v>70</v>
      </c>
      <c r="C72" s="367" t="s">
        <v>774</v>
      </c>
      <c r="D72" s="519" t="s">
        <v>788</v>
      </c>
      <c r="E72" s="157">
        <f t="shared" si="0"/>
        <v>0</v>
      </c>
      <c r="F72" s="408">
        <f t="shared" si="4"/>
        <v>0</v>
      </c>
      <c r="G72" s="409">
        <f t="shared" si="4"/>
        <v>0</v>
      </c>
      <c r="H72" s="289">
        <f t="shared" si="1"/>
        <v>0</v>
      </c>
      <c r="I72" s="158"/>
      <c r="J72" s="410"/>
      <c r="K72" s="289">
        <f t="shared" si="2"/>
        <v>0</v>
      </c>
      <c r="L72" s="158"/>
      <c r="M72" s="410"/>
      <c r="N72" s="289">
        <f t="shared" si="3"/>
        <v>0</v>
      </c>
      <c r="O72" s="158"/>
      <c r="P72" s="207"/>
    </row>
    <row r="73" spans="2:16" ht="19.5" customHeight="1">
      <c r="B73" s="367">
        <v>71</v>
      </c>
      <c r="C73" s="367" t="s">
        <v>774</v>
      </c>
      <c r="D73" s="519" t="s">
        <v>2118</v>
      </c>
      <c r="E73" s="157">
        <f t="shared" ref="E73" si="83">+F73+G73</f>
        <v>0</v>
      </c>
      <c r="F73" s="408">
        <f t="shared" ref="F73" si="84">I73+L73+O73</f>
        <v>0</v>
      </c>
      <c r="G73" s="409">
        <f t="shared" ref="G73" si="85">J73+M73+P73</f>
        <v>0</v>
      </c>
      <c r="H73" s="289">
        <f t="shared" ref="H73" si="86">+I73+J73</f>
        <v>0</v>
      </c>
      <c r="I73" s="158"/>
      <c r="J73" s="410"/>
      <c r="K73" s="289">
        <f t="shared" ref="K73" si="87">+L73+M73</f>
        <v>0</v>
      </c>
      <c r="L73" s="158"/>
      <c r="M73" s="410"/>
      <c r="N73" s="289">
        <f t="shared" ref="N73" si="88">+O73+P73</f>
        <v>0</v>
      </c>
      <c r="O73" s="158"/>
      <c r="P73" s="207"/>
    </row>
    <row r="74" spans="2:16" ht="19.5" customHeight="1">
      <c r="B74" s="367">
        <v>72</v>
      </c>
      <c r="C74" s="367" t="s">
        <v>774</v>
      </c>
      <c r="D74" s="519" t="s">
        <v>870</v>
      </c>
      <c r="E74" s="157">
        <f t="shared" si="0"/>
        <v>0</v>
      </c>
      <c r="F74" s="408">
        <f t="shared" si="4"/>
        <v>0</v>
      </c>
      <c r="G74" s="409">
        <f t="shared" si="4"/>
        <v>0</v>
      </c>
      <c r="H74" s="289">
        <f t="shared" si="1"/>
        <v>0</v>
      </c>
      <c r="I74" s="158"/>
      <c r="J74" s="410"/>
      <c r="K74" s="289">
        <f t="shared" si="2"/>
        <v>0</v>
      </c>
      <c r="L74" s="158"/>
      <c r="M74" s="410"/>
      <c r="N74" s="289">
        <f t="shared" si="3"/>
        <v>0</v>
      </c>
      <c r="O74" s="158"/>
      <c r="P74" s="207"/>
    </row>
    <row r="75" spans="2:16" ht="19.5" customHeight="1">
      <c r="B75" s="367">
        <v>73</v>
      </c>
      <c r="C75" s="367" t="s">
        <v>774</v>
      </c>
      <c r="D75" s="519" t="s">
        <v>789</v>
      </c>
      <c r="E75" s="157">
        <f t="shared" si="0"/>
        <v>0</v>
      </c>
      <c r="F75" s="408">
        <f t="shared" si="4"/>
        <v>0</v>
      </c>
      <c r="G75" s="409">
        <f t="shared" si="4"/>
        <v>0</v>
      </c>
      <c r="H75" s="289">
        <f t="shared" si="1"/>
        <v>0</v>
      </c>
      <c r="I75" s="158"/>
      <c r="J75" s="410"/>
      <c r="K75" s="289">
        <f t="shared" si="2"/>
        <v>0</v>
      </c>
      <c r="L75" s="158"/>
      <c r="M75" s="410"/>
      <c r="N75" s="289">
        <f t="shared" si="3"/>
        <v>0</v>
      </c>
      <c r="O75" s="158"/>
      <c r="P75" s="207"/>
    </row>
    <row r="76" spans="2:16" ht="19.5" customHeight="1">
      <c r="B76" s="367">
        <v>74</v>
      </c>
      <c r="C76" s="367" t="s">
        <v>774</v>
      </c>
      <c r="D76" s="523" t="s">
        <v>2119</v>
      </c>
      <c r="E76" s="212">
        <f t="shared" si="0"/>
        <v>0</v>
      </c>
      <c r="F76" s="411">
        <f t="shared" si="4"/>
        <v>0</v>
      </c>
      <c r="G76" s="412">
        <f t="shared" si="4"/>
        <v>0</v>
      </c>
      <c r="H76" s="413">
        <f t="shared" si="1"/>
        <v>0</v>
      </c>
      <c r="I76" s="213"/>
      <c r="J76" s="414"/>
      <c r="K76" s="413">
        <f t="shared" si="2"/>
        <v>0</v>
      </c>
      <c r="L76" s="213"/>
      <c r="M76" s="414"/>
      <c r="N76" s="413">
        <f t="shared" si="3"/>
        <v>0</v>
      </c>
      <c r="O76" s="213"/>
      <c r="P76" s="215"/>
    </row>
    <row r="77" spans="2:16" ht="19.5" customHeight="1">
      <c r="B77" s="367">
        <v>75</v>
      </c>
      <c r="C77" s="367" t="s">
        <v>790</v>
      </c>
      <c r="D77" s="520" t="s">
        <v>790</v>
      </c>
      <c r="E77" s="174">
        <f t="shared" si="0"/>
        <v>0</v>
      </c>
      <c r="F77" s="151">
        <f t="shared" si="4"/>
        <v>0</v>
      </c>
      <c r="G77" s="202">
        <f t="shared" si="4"/>
        <v>0</v>
      </c>
      <c r="H77" s="405">
        <f t="shared" si="1"/>
        <v>0</v>
      </c>
      <c r="I77" s="151">
        <f>SUM(I78:I85)</f>
        <v>0</v>
      </c>
      <c r="J77" s="406">
        <f>SUM(J78:J85)</f>
        <v>0</v>
      </c>
      <c r="K77" s="405">
        <f t="shared" si="2"/>
        <v>0</v>
      </c>
      <c r="L77" s="151">
        <f>SUM(L78:L85)</f>
        <v>0</v>
      </c>
      <c r="M77" s="406">
        <f>SUM(M78:M85)</f>
        <v>0</v>
      </c>
      <c r="N77" s="405">
        <f t="shared" si="3"/>
        <v>0</v>
      </c>
      <c r="O77" s="151">
        <f>SUM(O78:O85)</f>
        <v>0</v>
      </c>
      <c r="P77" s="202">
        <f>SUM(P78:P85)</f>
        <v>0</v>
      </c>
    </row>
    <row r="78" spans="2:16" ht="19.5" customHeight="1">
      <c r="B78" s="367">
        <v>76</v>
      </c>
      <c r="C78" s="367" t="s">
        <v>790</v>
      </c>
      <c r="D78" s="519" t="s">
        <v>791</v>
      </c>
      <c r="E78" s="157">
        <f t="shared" si="0"/>
        <v>0</v>
      </c>
      <c r="F78" s="408">
        <f t="shared" si="4"/>
        <v>0</v>
      </c>
      <c r="G78" s="409">
        <f t="shared" si="4"/>
        <v>0</v>
      </c>
      <c r="H78" s="289">
        <f t="shared" si="1"/>
        <v>0</v>
      </c>
      <c r="I78" s="158"/>
      <c r="J78" s="410"/>
      <c r="K78" s="289">
        <f t="shared" si="2"/>
        <v>0</v>
      </c>
      <c r="L78" s="158"/>
      <c r="M78" s="410"/>
      <c r="N78" s="289">
        <f t="shared" si="3"/>
        <v>0</v>
      </c>
      <c r="O78" s="158"/>
      <c r="P78" s="207"/>
    </row>
    <row r="79" spans="2:16" ht="19.5" customHeight="1">
      <c r="B79" s="367">
        <v>77</v>
      </c>
      <c r="C79" s="367" t="s">
        <v>790</v>
      </c>
      <c r="D79" s="519" t="s">
        <v>792</v>
      </c>
      <c r="E79" s="157">
        <f t="shared" si="0"/>
        <v>0</v>
      </c>
      <c r="F79" s="408">
        <f t="shared" si="4"/>
        <v>0</v>
      </c>
      <c r="G79" s="409">
        <f t="shared" si="4"/>
        <v>0</v>
      </c>
      <c r="H79" s="289">
        <f t="shared" si="1"/>
        <v>0</v>
      </c>
      <c r="I79" s="158"/>
      <c r="J79" s="410"/>
      <c r="K79" s="289">
        <f t="shared" si="2"/>
        <v>0</v>
      </c>
      <c r="L79" s="158"/>
      <c r="M79" s="410"/>
      <c r="N79" s="289">
        <f t="shared" si="3"/>
        <v>0</v>
      </c>
      <c r="O79" s="158"/>
      <c r="P79" s="207"/>
    </row>
    <row r="80" spans="2:16" ht="19.5" customHeight="1">
      <c r="B80" s="367">
        <v>78</v>
      </c>
      <c r="C80" s="367" t="s">
        <v>790</v>
      </c>
      <c r="D80" s="519" t="s">
        <v>793</v>
      </c>
      <c r="E80" s="157">
        <f t="shared" si="0"/>
        <v>0</v>
      </c>
      <c r="F80" s="408">
        <f t="shared" si="4"/>
        <v>0</v>
      </c>
      <c r="G80" s="409">
        <f t="shared" si="4"/>
        <v>0</v>
      </c>
      <c r="H80" s="289">
        <f t="shared" si="1"/>
        <v>0</v>
      </c>
      <c r="I80" s="158"/>
      <c r="J80" s="410"/>
      <c r="K80" s="289">
        <f t="shared" si="2"/>
        <v>0</v>
      </c>
      <c r="L80" s="158"/>
      <c r="M80" s="410"/>
      <c r="N80" s="289">
        <f t="shared" si="3"/>
        <v>0</v>
      </c>
      <c r="O80" s="158"/>
      <c r="P80" s="207"/>
    </row>
    <row r="81" spans="2:16" ht="19.5" customHeight="1">
      <c r="B81" s="367">
        <v>79</v>
      </c>
      <c r="C81" s="367" t="s">
        <v>790</v>
      </c>
      <c r="D81" s="519" t="s">
        <v>794</v>
      </c>
      <c r="E81" s="157">
        <f t="shared" ref="E81:E83" si="89">+F81+G81</f>
        <v>0</v>
      </c>
      <c r="F81" s="408">
        <f t="shared" ref="F81:F83" si="90">I81+L81+O81</f>
        <v>0</v>
      </c>
      <c r="G81" s="409">
        <f t="shared" ref="G81:G83" si="91">J81+M81+P81</f>
        <v>0</v>
      </c>
      <c r="H81" s="289">
        <f t="shared" ref="H81:H83" si="92">+I81+J81</f>
        <v>0</v>
      </c>
      <c r="I81" s="158"/>
      <c r="J81" s="410"/>
      <c r="K81" s="289">
        <f t="shared" ref="K81:K83" si="93">+L81+M81</f>
        <v>0</v>
      </c>
      <c r="L81" s="158"/>
      <c r="M81" s="410"/>
      <c r="N81" s="289">
        <f t="shared" ref="N81:N83" si="94">+O81+P81</f>
        <v>0</v>
      </c>
      <c r="O81" s="158"/>
      <c r="P81" s="207"/>
    </row>
    <row r="82" spans="2:16" ht="19.5" customHeight="1">
      <c r="B82" s="367">
        <v>80</v>
      </c>
      <c r="C82" s="367" t="s">
        <v>790</v>
      </c>
      <c r="D82" s="519" t="s">
        <v>2109</v>
      </c>
      <c r="E82" s="157">
        <f t="shared" si="89"/>
        <v>0</v>
      </c>
      <c r="F82" s="408">
        <f t="shared" si="90"/>
        <v>0</v>
      </c>
      <c r="G82" s="409">
        <f t="shared" si="91"/>
        <v>0</v>
      </c>
      <c r="H82" s="289">
        <f t="shared" si="92"/>
        <v>0</v>
      </c>
      <c r="I82" s="158"/>
      <c r="J82" s="410"/>
      <c r="K82" s="289">
        <f t="shared" si="93"/>
        <v>0</v>
      </c>
      <c r="L82" s="158"/>
      <c r="M82" s="410"/>
      <c r="N82" s="289">
        <f t="shared" si="94"/>
        <v>0</v>
      </c>
      <c r="O82" s="158"/>
      <c r="P82" s="207"/>
    </row>
    <row r="83" spans="2:16" ht="19.5" customHeight="1">
      <c r="B83" s="367">
        <v>81</v>
      </c>
      <c r="C83" s="367" t="s">
        <v>790</v>
      </c>
      <c r="D83" s="519" t="s">
        <v>2110</v>
      </c>
      <c r="E83" s="157">
        <f t="shared" si="89"/>
        <v>0</v>
      </c>
      <c r="F83" s="408">
        <f t="shared" si="90"/>
        <v>0</v>
      </c>
      <c r="G83" s="409">
        <f t="shared" si="91"/>
        <v>0</v>
      </c>
      <c r="H83" s="289">
        <f t="shared" si="92"/>
        <v>0</v>
      </c>
      <c r="I83" s="158"/>
      <c r="J83" s="410"/>
      <c r="K83" s="289">
        <f t="shared" si="93"/>
        <v>0</v>
      </c>
      <c r="L83" s="158"/>
      <c r="M83" s="410"/>
      <c r="N83" s="289">
        <f t="shared" si="94"/>
        <v>0</v>
      </c>
      <c r="O83" s="158"/>
      <c r="P83" s="207"/>
    </row>
    <row r="84" spans="2:16" ht="19.5" customHeight="1">
      <c r="B84" s="367">
        <v>82</v>
      </c>
      <c r="C84" s="367" t="s">
        <v>790</v>
      </c>
      <c r="D84" s="519" t="s">
        <v>1842</v>
      </c>
      <c r="E84" s="157">
        <f t="shared" si="0"/>
        <v>0</v>
      </c>
      <c r="F84" s="408">
        <f t="shared" si="4"/>
        <v>0</v>
      </c>
      <c r="G84" s="409">
        <f t="shared" si="4"/>
        <v>0</v>
      </c>
      <c r="H84" s="289">
        <f t="shared" si="1"/>
        <v>0</v>
      </c>
      <c r="I84" s="158"/>
      <c r="J84" s="410"/>
      <c r="K84" s="289">
        <f t="shared" si="2"/>
        <v>0</v>
      </c>
      <c r="L84" s="158"/>
      <c r="M84" s="410"/>
      <c r="N84" s="289">
        <f t="shared" si="3"/>
        <v>0</v>
      </c>
      <c r="O84" s="158"/>
      <c r="P84" s="207"/>
    </row>
    <row r="85" spans="2:16" ht="19.5" customHeight="1" thickBot="1">
      <c r="B85" s="367">
        <v>83</v>
      </c>
      <c r="C85" s="367" t="s">
        <v>790</v>
      </c>
      <c r="D85" s="524" t="s">
        <v>795</v>
      </c>
      <c r="E85" s="178">
        <f t="shared" si="0"/>
        <v>0</v>
      </c>
      <c r="F85" s="415">
        <f t="shared" si="4"/>
        <v>0</v>
      </c>
      <c r="G85" s="416">
        <f t="shared" si="4"/>
        <v>0</v>
      </c>
      <c r="H85" s="417">
        <f t="shared" si="1"/>
        <v>0</v>
      </c>
      <c r="I85" s="179"/>
      <c r="J85" s="418"/>
      <c r="K85" s="417">
        <f t="shared" si="2"/>
        <v>0</v>
      </c>
      <c r="L85" s="179"/>
      <c r="M85" s="418"/>
      <c r="N85" s="417">
        <f t="shared" si="3"/>
        <v>0</v>
      </c>
      <c r="O85" s="179"/>
      <c r="P85" s="217"/>
    </row>
    <row r="86" spans="2:16" ht="18" thickTop="1">
      <c r="D86" s="188" t="s">
        <v>190</v>
      </c>
      <c r="E86" s="419"/>
      <c r="F86" s="419"/>
      <c r="G86" s="419"/>
      <c r="H86" s="219"/>
      <c r="I86" s="219"/>
      <c r="J86" s="219"/>
      <c r="K86" s="219"/>
      <c r="L86" s="219"/>
      <c r="M86" s="219"/>
      <c r="N86" s="219"/>
      <c r="O86" s="219"/>
      <c r="P86" s="219"/>
    </row>
    <row r="87" spans="2:16" ht="19.5" customHeight="1">
      <c r="B87" s="367">
        <v>84</v>
      </c>
      <c r="D87" s="556"/>
      <c r="E87" s="557"/>
      <c r="F87" s="557"/>
      <c r="G87" s="557"/>
      <c r="H87" s="557"/>
      <c r="I87" s="557"/>
      <c r="J87" s="557"/>
      <c r="K87" s="557"/>
      <c r="L87" s="557"/>
      <c r="M87" s="557"/>
      <c r="N87" s="557"/>
      <c r="O87" s="557"/>
      <c r="P87" s="558"/>
    </row>
    <row r="88" spans="2:16" ht="19.5" customHeight="1">
      <c r="D88" s="559"/>
      <c r="E88" s="560"/>
      <c r="F88" s="560"/>
      <c r="G88" s="560"/>
      <c r="H88" s="560"/>
      <c r="I88" s="560"/>
      <c r="J88" s="560"/>
      <c r="K88" s="560"/>
      <c r="L88" s="560"/>
      <c r="M88" s="560"/>
      <c r="N88" s="560"/>
      <c r="O88" s="560"/>
      <c r="P88" s="561"/>
    </row>
    <row r="89" spans="2:16" ht="19.5" customHeight="1">
      <c r="D89" s="559"/>
      <c r="E89" s="560"/>
      <c r="F89" s="560"/>
      <c r="G89" s="560"/>
      <c r="H89" s="560"/>
      <c r="I89" s="560"/>
      <c r="J89" s="560"/>
      <c r="K89" s="560"/>
      <c r="L89" s="560"/>
      <c r="M89" s="560"/>
      <c r="N89" s="560"/>
      <c r="O89" s="560"/>
      <c r="P89" s="561"/>
    </row>
    <row r="90" spans="2:16" ht="19.5" customHeight="1">
      <c r="D90" s="559"/>
      <c r="E90" s="560"/>
      <c r="F90" s="560"/>
      <c r="G90" s="560"/>
      <c r="H90" s="560"/>
      <c r="I90" s="560"/>
      <c r="J90" s="560"/>
      <c r="K90" s="560"/>
      <c r="L90" s="560"/>
      <c r="M90" s="560"/>
      <c r="N90" s="560"/>
      <c r="O90" s="560"/>
      <c r="P90" s="561"/>
    </row>
    <row r="91" spans="2:16" ht="19.5" customHeight="1">
      <c r="D91" s="562"/>
      <c r="E91" s="563"/>
      <c r="F91" s="563"/>
      <c r="G91" s="563"/>
      <c r="H91" s="563"/>
      <c r="I91" s="563"/>
      <c r="J91" s="563"/>
      <c r="K91" s="563"/>
      <c r="L91" s="563"/>
      <c r="M91" s="563"/>
      <c r="N91" s="563"/>
      <c r="O91" s="563"/>
      <c r="P91" s="564"/>
    </row>
  </sheetData>
  <sheetProtection algorithmName="SHA-512" hashValue="54srjH4h97q9iFiMp5GM5H8HtZvLGw7URn7lAChyzSx840ua1wcLSlwldMs3OIxegfNO1tAZicYri3Upz2/V3Q==" saltValue="lyOVTQKdbYsg8Ecofe9xBQ==" spinCount="100000" sheet="1" objects="1" scenarios="1"/>
  <mergeCells count="8">
    <mergeCell ref="D87:P91"/>
    <mergeCell ref="Q4:R7"/>
    <mergeCell ref="D3:D5"/>
    <mergeCell ref="E3:G4"/>
    <mergeCell ref="H3:P3"/>
    <mergeCell ref="H4:J4"/>
    <mergeCell ref="K4:M4"/>
    <mergeCell ref="N4:P4"/>
  </mergeCells>
  <conditionalFormatting sqref="D77:P77">
    <cfRule type="cellIs" dxfId="53" priority="31" operator="equal">
      <formula>0</formula>
    </cfRule>
  </conditionalFormatting>
  <conditionalFormatting sqref="E8:H85 K8:K85 N8:N85 D47:P47">
    <cfRule type="cellIs" dxfId="52" priority="33" operator="equal">
      <formula>0</formula>
    </cfRule>
  </conditionalFormatting>
  <conditionalFormatting sqref="E6:P8">
    <cfRule type="cellIs" dxfId="51" priority="24" operator="equal">
      <formula>0</formula>
    </cfRule>
  </conditionalFormatting>
  <dataValidations count="1">
    <dataValidation type="whole" operator="greaterThanOrEqual" allowBlank="1" showInputMessage="1" showErrorMessage="1" sqref="E6:P6 E8:P85" xr:uid="{00000000-0002-0000-0400-000000000000}">
      <formula1>0</formula1>
    </dataValidation>
  </dataValidations>
  <printOptions horizontalCentered="1" verticalCentered="1"/>
  <pageMargins left="0.19685039370078741" right="0.19685039370078741" top="0.23622047244094491" bottom="0.23622047244094491" header="0.43307086614173229" footer="0.19685039370078741"/>
  <pageSetup scale="61" orientation="landscape" r:id="rId1"/>
  <headerFooter scaleWithDoc="0">
    <oddFooter>&amp;R&amp;"Goudy,Negrita Cursiva"Técnica Nocturna&amp;"Goudy,Cursiva", &amp;A</oddFooter>
  </headerFooter>
  <rowBreaks count="1" manualBreakCount="1">
    <brk id="46" min="3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5"/>
  <dimension ref="B1:I38"/>
  <sheetViews>
    <sheetView showGridLines="0" zoomScale="90" zoomScaleNormal="90" workbookViewId="0"/>
  </sheetViews>
  <sheetFormatPr baseColWidth="10" defaultColWidth="11.44140625" defaultRowHeight="13.8"/>
  <cols>
    <col min="1" max="1" width="6.5546875" style="41" customWidth="1"/>
    <col min="2" max="2" width="6.77734375" style="367" hidden="1" customWidth="1"/>
    <col min="3" max="3" width="83.33203125" style="41" customWidth="1"/>
    <col min="4" max="4" width="8.33203125" style="41" customWidth="1"/>
    <col min="5" max="5" width="4.33203125" style="41" customWidth="1"/>
    <col min="6" max="6" width="4.33203125" style="136" customWidth="1"/>
    <col min="7" max="7" width="12.33203125" style="41" customWidth="1"/>
    <col min="8" max="9" width="15.6640625" style="41" customWidth="1"/>
    <col min="10" max="16384" width="11.44140625" style="41"/>
  </cols>
  <sheetData>
    <row r="1" spans="2:9" ht="17.399999999999999">
      <c r="C1" s="138" t="s">
        <v>861</v>
      </c>
      <c r="D1" s="368"/>
      <c r="E1" s="368"/>
      <c r="F1" s="368"/>
      <c r="G1" s="368"/>
      <c r="H1" s="368"/>
      <c r="I1" s="368"/>
    </row>
    <row r="2" spans="2:9" ht="17.399999999999999">
      <c r="C2" s="23" t="s">
        <v>824</v>
      </c>
      <c r="D2" s="369"/>
      <c r="E2" s="369"/>
      <c r="G2" s="369"/>
    </row>
    <row r="3" spans="2:9" ht="18" thickBot="1">
      <c r="B3" s="367">
        <v>1</v>
      </c>
      <c r="C3" s="23" t="s">
        <v>2094</v>
      </c>
      <c r="D3" s="86"/>
      <c r="E3" s="86"/>
      <c r="F3" s="320"/>
      <c r="G3" s="86"/>
    </row>
    <row r="4" spans="2:9" ht="33" customHeight="1" thickTop="1" thickBot="1">
      <c r="B4" s="367">
        <v>2</v>
      </c>
      <c r="C4" s="456" t="s">
        <v>693</v>
      </c>
      <c r="D4" s="53" t="s">
        <v>2095</v>
      </c>
      <c r="E4" s="53"/>
      <c r="F4" s="457"/>
      <c r="G4" s="458" t="s">
        <v>692</v>
      </c>
    </row>
    <row r="5" spans="2:9" s="136" customFormat="1" ht="22.5" customHeight="1" thickTop="1">
      <c r="B5" s="367">
        <v>3</v>
      </c>
      <c r="C5" s="591" t="s">
        <v>103</v>
      </c>
      <c r="D5" s="591"/>
      <c r="E5" s="591"/>
      <c r="F5" s="592"/>
      <c r="G5" s="370">
        <f>SUM(G6:G31)</f>
        <v>0</v>
      </c>
      <c r="H5" s="577" t="str">
        <f>IF($G$5='CUADRO 1'!D5,"","¡VERIFICAR!.  El total no coincide con el total del Cuadro 1.")</f>
        <v/>
      </c>
      <c r="I5" s="577"/>
    </row>
    <row r="6" spans="2:9" s="136" customFormat="1" ht="16.5" customHeight="1">
      <c r="B6" s="367">
        <v>4</v>
      </c>
      <c r="C6" s="371"/>
      <c r="D6" s="134" t="str">
        <f>IFERROR(VLOOKUP(C6,ubicac,2,0),"")</f>
        <v/>
      </c>
      <c r="E6" s="372"/>
      <c r="F6" s="373" t="str">
        <f t="shared" ref="F6:F11" si="0">IF(AND(OR(G6&gt;0),(C6="")),"*",IF(AND(C6&lt;&gt;"",(G6=0)),"***",""))</f>
        <v/>
      </c>
      <c r="G6" s="374"/>
      <c r="H6" s="577"/>
      <c r="I6" s="577"/>
    </row>
    <row r="7" spans="2:9" s="136" customFormat="1" ht="16.5" customHeight="1">
      <c r="B7" s="367">
        <v>5</v>
      </c>
      <c r="C7" s="375"/>
      <c r="D7" s="376" t="str">
        <f t="shared" ref="D7:D31" si="1">IFERROR(VLOOKUP(C7,ubicac,2,0),"")</f>
        <v/>
      </c>
      <c r="E7" s="340" t="str">
        <f>IF(D7="","",IF(OR(D7=D6),"R",""))</f>
        <v/>
      </c>
      <c r="F7" s="377" t="str">
        <f t="shared" si="0"/>
        <v/>
      </c>
      <c r="G7" s="378"/>
      <c r="H7" s="577"/>
      <c r="I7" s="577"/>
    </row>
    <row r="8" spans="2:9" s="136" customFormat="1" ht="16.5" customHeight="1">
      <c r="B8" s="367">
        <v>6</v>
      </c>
      <c r="C8" s="375"/>
      <c r="D8" s="376" t="str">
        <f t="shared" si="1"/>
        <v/>
      </c>
      <c r="E8" s="340" t="str">
        <f>IF(D8="","",IF(OR(D8=D7,D8=D6),"R",""))</f>
        <v/>
      </c>
      <c r="F8" s="377" t="str">
        <f t="shared" si="0"/>
        <v/>
      </c>
      <c r="G8" s="378"/>
      <c r="H8" s="379"/>
      <c r="I8" s="379"/>
    </row>
    <row r="9" spans="2:9" s="136" customFormat="1" ht="16.5" customHeight="1">
      <c r="B9" s="367">
        <v>7</v>
      </c>
      <c r="C9" s="375"/>
      <c r="D9" s="376" t="str">
        <f t="shared" si="1"/>
        <v/>
      </c>
      <c r="E9" s="340" t="str">
        <f>IF(D9="","",IF(OR(D9=D8,D9=D7,D9=D6),"R",""))</f>
        <v/>
      </c>
      <c r="F9" s="377" t="str">
        <f t="shared" si="0"/>
        <v/>
      </c>
      <c r="G9" s="378"/>
      <c r="H9" s="577" t="str">
        <f>IF(OR(F6="*",F7="*",F8="*",F9="*",F10="*",F11="*",F12="*",F13="*",F14="*",F15="*",F16="*",F17="*",F18="*",F19="*",F20="*",F21="*",F22="*",F23="*",F24="*",F25="*",F26="*",F27="*",F28="*",F29="*",F30="*",F31="*"),"* No ha seleccionado Provincia/Cantón/Distrito","")</f>
        <v/>
      </c>
      <c r="I9" s="577"/>
    </row>
    <row r="10" spans="2:9" s="136" customFormat="1" ht="16.5" customHeight="1">
      <c r="B10" s="367">
        <v>8</v>
      </c>
      <c r="C10" s="375"/>
      <c r="D10" s="376" t="str">
        <f t="shared" si="1"/>
        <v/>
      </c>
      <c r="E10" s="340" t="str">
        <f>IF(D10="","",IF(OR(D10=D9,D10=D8,D10=D7,D10=D6),"R",""))</f>
        <v/>
      </c>
      <c r="F10" s="380" t="str">
        <f t="shared" si="0"/>
        <v/>
      </c>
      <c r="G10" s="378"/>
      <c r="H10" s="577"/>
      <c r="I10" s="577"/>
    </row>
    <row r="11" spans="2:9" s="136" customFormat="1" ht="16.5" customHeight="1">
      <c r="B11" s="367">
        <v>9</v>
      </c>
      <c r="C11" s="375"/>
      <c r="D11" s="376" t="str">
        <f t="shared" si="1"/>
        <v/>
      </c>
      <c r="E11" s="340" t="str">
        <f>IF(D11="","",IF(OR(D11=D10,D11=D9,D11=D8,D11=D7,D11=D6),"R",""))</f>
        <v/>
      </c>
      <c r="F11" s="377" t="str">
        <f t="shared" si="0"/>
        <v/>
      </c>
      <c r="G11" s="378"/>
      <c r="H11" s="577"/>
      <c r="I11" s="577"/>
    </row>
    <row r="12" spans="2:9" s="136" customFormat="1" ht="16.5" customHeight="1">
      <c r="B12" s="367">
        <v>10</v>
      </c>
      <c r="C12" s="375"/>
      <c r="D12" s="376" t="str">
        <f t="shared" si="1"/>
        <v/>
      </c>
      <c r="E12" s="340" t="str">
        <f>IF(D12="","",IF(OR(D12=D11,D12=D10,D12=D9,D12=D8,D12=D7,D12=D6),"R",""))</f>
        <v/>
      </c>
      <c r="F12" s="377" t="str">
        <f>IF(AND(OR(G12&gt;0),(C12="")),"*",IF(AND(C12&lt;&gt;"",(G12=0)),"***",""))</f>
        <v/>
      </c>
      <c r="G12" s="378"/>
      <c r="I12" s="379"/>
    </row>
    <row r="13" spans="2:9" s="136" customFormat="1" ht="16.5" customHeight="1">
      <c r="B13" s="367">
        <v>11</v>
      </c>
      <c r="C13" s="375"/>
      <c r="D13" s="376" t="str">
        <f t="shared" si="1"/>
        <v/>
      </c>
      <c r="E13" s="340" t="str">
        <f>IF(D13="","",IF(OR(D13=D12,D13=D11,D13=D10,D13=D9,D13=D8,D13=D7,D13=D6),"R",""))</f>
        <v/>
      </c>
      <c r="F13" s="377" t="str">
        <f t="shared" ref="F13:F31" si="2">IF(AND(OR(G13&gt;0),(C13="")),"*",IF(AND(C13&lt;&gt;"",(G13=0)),"***",""))</f>
        <v/>
      </c>
      <c r="G13" s="378"/>
      <c r="H13" s="577" t="str">
        <f>IF(OR(F6="***",F7="***",F8="***",F9="***",F10="***",F11="***",F12="***",F13="***",F14="***",F15="***",F16="***",F17="***",F18="***",F19="***",F20="***",F21="***",F22="***",F23="***",F24="***",F25="***",F26="***",F27="***",F28="***",F29="***",F30="***",F31="***"),"*** Digite la matrícula","")</f>
        <v/>
      </c>
      <c r="I13" s="577"/>
    </row>
    <row r="14" spans="2:9" s="136" customFormat="1" ht="16.5" customHeight="1">
      <c r="B14" s="367">
        <v>12</v>
      </c>
      <c r="C14" s="375"/>
      <c r="D14" s="376" t="str">
        <f t="shared" si="1"/>
        <v/>
      </c>
      <c r="E14" s="340" t="str">
        <f>IF(D14="","",IF(OR(D14=D13,D14=D12,D14=D11,D14=D10,D14=D9,D14=D8,D14=D7,D14=D6),"R",""))</f>
        <v/>
      </c>
      <c r="F14" s="377" t="str">
        <f t="shared" si="2"/>
        <v/>
      </c>
      <c r="G14" s="378"/>
      <c r="H14" s="577"/>
      <c r="I14" s="577"/>
    </row>
    <row r="15" spans="2:9" s="136" customFormat="1" ht="16.5" customHeight="1">
      <c r="B15" s="367">
        <v>13</v>
      </c>
      <c r="C15" s="375"/>
      <c r="D15" s="376" t="str">
        <f t="shared" si="1"/>
        <v/>
      </c>
      <c r="E15" s="340" t="str">
        <f>IF(D15="","",IF(OR(D15=D14,D15=D13,D15=D12,D15=D11,D15=D10,D15=D9,D15=D8,D15=D7,D15=D6),"R",""))</f>
        <v/>
      </c>
      <c r="F15" s="377" t="str">
        <f t="shared" si="2"/>
        <v/>
      </c>
      <c r="G15" s="378"/>
      <c r="H15" s="534"/>
      <c r="I15" s="534"/>
    </row>
    <row r="16" spans="2:9" s="136" customFormat="1" ht="16.5" customHeight="1">
      <c r="B16" s="367">
        <v>14</v>
      </c>
      <c r="C16" s="375"/>
      <c r="D16" s="376" t="str">
        <f t="shared" si="1"/>
        <v/>
      </c>
      <c r="E16" s="340" t="str">
        <f>IF(D16="","",IF(OR(D16=D15,D16=D14,D16=D13,D16=D12,D16=D11,D16=D10,D16=D9,D16=D8,D16=D7,D16=D6),"R",""))</f>
        <v/>
      </c>
      <c r="F16" s="377" t="str">
        <f t="shared" si="2"/>
        <v/>
      </c>
      <c r="G16" s="378"/>
      <c r="H16" s="577" t="str">
        <f>IF(OR(E6="R",E7="R",E8="R",E9="R",E10="R",E11="R",E12="R",E13="R",E14="R",E15="R",E16="R",E17="R",E18="R",E19="R",E20="R",E21="R",E22="R",E23="R",E24="R",E25="R",E26="R",E27="R",E28="R",E29="R",E30="R",E31="R"),"R = Líneas repetidas","")</f>
        <v/>
      </c>
      <c r="I16" s="577"/>
    </row>
    <row r="17" spans="2:9" s="136" customFormat="1" ht="16.5" customHeight="1">
      <c r="B17" s="367">
        <v>15</v>
      </c>
      <c r="C17" s="375"/>
      <c r="D17" s="376" t="str">
        <f t="shared" si="1"/>
        <v/>
      </c>
      <c r="E17" s="340" t="str">
        <f>IF(D17="","",IF(OR(D17=D16,D17=D15,D17=D14,D17=D13,D17=D12,D17=D11,D17=D10,D17=D9,D17=D8,D17=D7,D17=D6),"R",""))</f>
        <v/>
      </c>
      <c r="F17" s="377" t="str">
        <f t="shared" si="2"/>
        <v/>
      </c>
      <c r="G17" s="378"/>
      <c r="H17" s="577"/>
      <c r="I17" s="577"/>
    </row>
    <row r="18" spans="2:9" s="136" customFormat="1" ht="16.5" customHeight="1">
      <c r="B18" s="367">
        <v>16</v>
      </c>
      <c r="C18" s="375"/>
      <c r="D18" s="376" t="str">
        <f t="shared" si="1"/>
        <v/>
      </c>
      <c r="E18" s="340" t="str">
        <f>IF(D18="","",IF(OR(D18=D17,D18=D16,D18=D15,D18=D14,D18=D13,D18=D12,D18=D11,D18=D10,D18=D9,D18=D8,D18=D7,D18=D6),"R",""))</f>
        <v/>
      </c>
      <c r="F18" s="377" t="str">
        <f t="shared" si="2"/>
        <v/>
      </c>
      <c r="G18" s="378"/>
      <c r="H18" s="535"/>
      <c r="I18" s="535"/>
    </row>
    <row r="19" spans="2:9" s="136" customFormat="1" ht="16.5" customHeight="1">
      <c r="B19" s="367">
        <v>17</v>
      </c>
      <c r="C19" s="375"/>
      <c r="D19" s="376" t="str">
        <f t="shared" si="1"/>
        <v/>
      </c>
      <c r="E19" s="340" t="str">
        <f>IF(D19="","",IF(OR(D19=D18,D19=D17,D19=D16,D19=D15,D19=D14,D19=D13,D19=D12,D19=D11,D19=D10,D19=D9,D19=D8,D19=D7,D19=D6),"R",""))</f>
        <v/>
      </c>
      <c r="F19" s="377" t="str">
        <f t="shared" si="2"/>
        <v/>
      </c>
      <c r="G19" s="378"/>
      <c r="H19" s="536"/>
      <c r="I19" s="536"/>
    </row>
    <row r="20" spans="2:9" s="136" customFormat="1" ht="16.5" customHeight="1">
      <c r="B20" s="367">
        <v>18</v>
      </c>
      <c r="C20" s="375"/>
      <c r="D20" s="376" t="str">
        <f t="shared" si="1"/>
        <v/>
      </c>
      <c r="E20" s="340" t="str">
        <f>IF(D20="","",IF(OR(D20=D19,D20=D18,D20=D17,D20=D16,D20=D15,D20=D14,D20=D13,D20=D12,D20=D11,D20=D10,D20=D9,D20=D8,D20=D7,D20=D6),"R",""))</f>
        <v/>
      </c>
      <c r="F20" s="377" t="str">
        <f t="shared" si="2"/>
        <v/>
      </c>
      <c r="G20" s="378"/>
      <c r="H20" s="535"/>
      <c r="I20" s="535"/>
    </row>
    <row r="21" spans="2:9" s="136" customFormat="1" ht="16.5" customHeight="1">
      <c r="B21" s="367">
        <v>19</v>
      </c>
      <c r="C21" s="375"/>
      <c r="D21" s="376" t="str">
        <f t="shared" si="1"/>
        <v/>
      </c>
      <c r="E21" s="340" t="str">
        <f>IF(D21="","",IF(OR(D21=D20,D21=D19,D21=D18,D21=D17,D21=D16,D21=D15,D21=D14,D21=D13,D21=D12,D21=D11,D21=D10,D21=D9,D21=D8,D21=D7,D21=D6),"R",""))</f>
        <v/>
      </c>
      <c r="F21" s="377" t="str">
        <f t="shared" si="2"/>
        <v/>
      </c>
      <c r="G21" s="378"/>
      <c r="H21" s="535"/>
      <c r="I21" s="535"/>
    </row>
    <row r="22" spans="2:9" s="136" customFormat="1" ht="16.5" customHeight="1">
      <c r="B22" s="367">
        <v>20</v>
      </c>
      <c r="C22" s="375"/>
      <c r="D22" s="376" t="str">
        <f t="shared" si="1"/>
        <v/>
      </c>
      <c r="E22" s="340" t="str">
        <f>IF(D22="","",IF(OR(D22=D21,D22=D20,D22=D19,D22=D18,D22=D17,D22=D16,D22=D15,D22=D14,D22=D13,D22=D12,D22=D11,D22=D10,D22=D9,D22=D8,D22=D7,D22=D6),"R",""))</f>
        <v/>
      </c>
      <c r="F22" s="377" t="str">
        <f t="shared" si="2"/>
        <v/>
      </c>
      <c r="G22" s="378"/>
      <c r="H22" s="535"/>
      <c r="I22" s="535"/>
    </row>
    <row r="23" spans="2:9" s="136" customFormat="1" ht="16.5" customHeight="1">
      <c r="B23" s="367">
        <v>21</v>
      </c>
      <c r="C23" s="375"/>
      <c r="D23" s="376" t="str">
        <f t="shared" si="1"/>
        <v/>
      </c>
      <c r="E23" s="340" t="str">
        <f>IF(D23="","",IF(OR(D23=D22,D23=D21,D23=D20,D23=D19,D23=D18,D23=D17,D23=D16,D23=D15,D23=D14,D23=D13,D23=D12,D23=D11,D23=D10,D23=D9,D23=D8,D23=D7,D23=D6),"R",""))</f>
        <v/>
      </c>
      <c r="F23" s="377" t="str">
        <f t="shared" si="2"/>
        <v/>
      </c>
      <c r="G23" s="378"/>
      <c r="H23" s="535"/>
      <c r="I23" s="535"/>
    </row>
    <row r="24" spans="2:9" s="136" customFormat="1" ht="16.5" customHeight="1">
      <c r="B24" s="367">
        <v>22</v>
      </c>
      <c r="C24" s="375"/>
      <c r="D24" s="376" t="str">
        <f t="shared" si="1"/>
        <v/>
      </c>
      <c r="E24" s="340" t="str">
        <f>IF(D24="","",IF(OR(D24=D23,D24=D22,D24=D21,D24=D20,D24=D19,D24=D18,D24=D17,D24=D16,D24=D15,D24=D14,D24=D13,D24=D12,D24=D11,D24=D10,D24=D9,D24=D8,D24=D7,D24=D6),"R",""))</f>
        <v/>
      </c>
      <c r="F24" s="377" t="str">
        <f t="shared" si="2"/>
        <v/>
      </c>
      <c r="G24" s="378"/>
      <c r="H24" s="535"/>
      <c r="I24" s="535"/>
    </row>
    <row r="25" spans="2:9" s="136" customFormat="1" ht="16.5" customHeight="1">
      <c r="B25" s="367">
        <v>23</v>
      </c>
      <c r="C25" s="375"/>
      <c r="D25" s="376" t="str">
        <f t="shared" si="1"/>
        <v/>
      </c>
      <c r="E25" s="340" t="str">
        <f>IF(D25="","",IF(OR(D25=D24,D25=D23,D25=D22,D25=D21,D25=D20,D25=D19,D25=D18,D25=D17,D25=D16,D25=D15,D25=D14,D25=D13,D25=D12,D25=D11,D25=D10,D25=D9,D25=D8,D25=D7,D25=D6),"R",""))</f>
        <v/>
      </c>
      <c r="F25" s="377" t="str">
        <f t="shared" si="2"/>
        <v/>
      </c>
      <c r="G25" s="378"/>
      <c r="H25" s="535"/>
      <c r="I25" s="535"/>
    </row>
    <row r="26" spans="2:9" s="136" customFormat="1" ht="16.5" customHeight="1">
      <c r="B26" s="367">
        <v>24</v>
      </c>
      <c r="C26" s="375"/>
      <c r="D26" s="376" t="str">
        <f t="shared" si="1"/>
        <v/>
      </c>
      <c r="E26" s="340" t="str">
        <f>IF(D26="","",IF(OR(D26=D25,D26=D24,D26=D23,D26=D22,D26=D21,D26=D20,D26=D19,D26=D18,D26=D17,D26=D16,D26=D15,D26=D14,D26=D13,D26=D12,D26=D11,D26=D10,D26=D9,D26=D8,D26=D7,D26=D6),"R",""))</f>
        <v/>
      </c>
      <c r="F26" s="377" t="str">
        <f t="shared" si="2"/>
        <v/>
      </c>
      <c r="G26" s="378"/>
      <c r="H26" s="535"/>
      <c r="I26" s="535"/>
    </row>
    <row r="27" spans="2:9" s="136" customFormat="1" ht="16.5" customHeight="1">
      <c r="B27" s="367">
        <v>25</v>
      </c>
      <c r="C27" s="375"/>
      <c r="D27" s="376" t="str">
        <f t="shared" si="1"/>
        <v/>
      </c>
      <c r="E27" s="340" t="str">
        <f>IF(D27="","",IF(OR(D27=D26,D27=D25,D27=D24,D27=D23,D27=D22,D27=D21,D27=D20,D27=D19,D27=D18,D27=D17,D27=D16,D27=D15,D27=D14,D27=D13,D27=D12,D27=D11,D27=D10,D27=D9,D27=D8,D27=D7,D27=D6),"R",""))</f>
        <v/>
      </c>
      <c r="F27" s="377" t="str">
        <f t="shared" si="2"/>
        <v/>
      </c>
      <c r="G27" s="378"/>
      <c r="H27" s="535"/>
      <c r="I27" s="535"/>
    </row>
    <row r="28" spans="2:9" ht="16.5" customHeight="1">
      <c r="B28" s="367">
        <v>26</v>
      </c>
      <c r="C28" s="375"/>
      <c r="D28" s="376" t="str">
        <f t="shared" si="1"/>
        <v/>
      </c>
      <c r="E28" s="340" t="str">
        <f>IF(D28="","",IF(OR(D28=D27,D28=D26,D28=D25,D28=D24,D28=D23,D28=D22,D28=D21,D28=D20,D28=D19,D28=D18,D28=D17,D28=D16,D28=D15,D28=D14,D28=D13,D28=D12,D28=D11,D28=D10,D28=D9,D28=D8,D28=D7,D28=D6),"R",""))</f>
        <v/>
      </c>
      <c r="F28" s="377" t="str">
        <f t="shared" si="2"/>
        <v/>
      </c>
      <c r="G28" s="381"/>
      <c r="H28" s="537"/>
      <c r="I28" s="419"/>
    </row>
    <row r="29" spans="2:9" ht="16.5" customHeight="1">
      <c r="B29" s="367">
        <v>27</v>
      </c>
      <c r="C29" s="375"/>
      <c r="D29" s="376" t="str">
        <f t="shared" si="1"/>
        <v/>
      </c>
      <c r="E29" s="340" t="str">
        <f>IF(D29="","",IF(OR(D29=D28,D29=D27,D29=D26,D29=D25,D29=D24,D29=D23,D29=D22,D29=D21,D29=D20,D29=D19,D29=D18,D29=D17,D29=D16,D29=D15,D29=D14,D29=D13,D29=D12,D29=D11,D29=D10,D29=D9,D29=D8,D29=D7,D29=D6),"R",""))</f>
        <v/>
      </c>
      <c r="F29" s="377" t="str">
        <f t="shared" si="2"/>
        <v/>
      </c>
      <c r="G29" s="381"/>
      <c r="H29" s="419"/>
      <c r="I29" s="419"/>
    </row>
    <row r="30" spans="2:9" ht="16.5" customHeight="1">
      <c r="B30" s="367">
        <v>28</v>
      </c>
      <c r="C30" s="375"/>
      <c r="D30" s="376" t="str">
        <f t="shared" si="1"/>
        <v/>
      </c>
      <c r="E30" s="340" t="str">
        <f>IF(D30="","",IF(OR(D30=D29,D30=D28,D30=D27,D30=D26,D30=D25,D30=D24,D30=D23,D30=D22,D30=D21,D30=D20,D30=D19,D30=D18,D30=D17,D30=D16,D30=D15,D30=D14,D30=D13,D30=D12,D30=D11,D30=D10,D30=D9,D30=D8,D30=D7,D30=D6),"R",""))</f>
        <v/>
      </c>
      <c r="F30" s="377" t="str">
        <f t="shared" si="2"/>
        <v/>
      </c>
      <c r="G30" s="381"/>
      <c r="H30" s="419"/>
      <c r="I30" s="419"/>
    </row>
    <row r="31" spans="2:9" ht="16.5" customHeight="1" thickBot="1">
      <c r="B31" s="367">
        <v>29</v>
      </c>
      <c r="C31" s="382"/>
      <c r="D31" s="383" t="str">
        <f t="shared" si="1"/>
        <v/>
      </c>
      <c r="E31" s="384" t="str">
        <f>IF(D31="","",IF(OR(D31=D30,D31=D29,D31=D28,D31=D27,D31=D26,D31=D25,D31=D24,D31=D23,D31=D22,D31=D21,D31=D20,D31=D19,D31=D18,D31=D17,D31=D16,D31=D15,D31=D14,D31=D13,D31=D12,D31=D11,D31=D10,D31=D9,D31=D8,D31=D7,D31=D6),"R",""))</f>
        <v/>
      </c>
      <c r="F31" s="385" t="str">
        <f t="shared" si="2"/>
        <v/>
      </c>
      <c r="G31" s="386"/>
      <c r="H31" s="419"/>
      <c r="I31" s="419"/>
    </row>
    <row r="32" spans="2:9" ht="16.5" customHeight="1" thickTop="1">
      <c r="C32" s="81" t="s">
        <v>743</v>
      </c>
      <c r="D32" s="387"/>
      <c r="E32" s="387"/>
      <c r="F32" s="388"/>
      <c r="G32" s="388"/>
    </row>
    <row r="33" spans="2:7" ht="16.5" customHeight="1">
      <c r="C33" s="389"/>
      <c r="D33" s="387"/>
      <c r="E33" s="387"/>
      <c r="F33" s="388"/>
      <c r="G33" s="388"/>
    </row>
    <row r="34" spans="2:7" ht="15.6">
      <c r="C34" s="49" t="s">
        <v>190</v>
      </c>
    </row>
    <row r="35" spans="2:7" ht="15" customHeight="1">
      <c r="B35" s="367">
        <v>30</v>
      </c>
      <c r="C35" s="556"/>
      <c r="D35" s="557"/>
      <c r="E35" s="557"/>
      <c r="F35" s="557"/>
      <c r="G35" s="558"/>
    </row>
    <row r="36" spans="2:7" ht="15" customHeight="1">
      <c r="C36" s="559"/>
      <c r="D36" s="560"/>
      <c r="E36" s="560"/>
      <c r="F36" s="560"/>
      <c r="G36" s="561"/>
    </row>
    <row r="37" spans="2:7" ht="15" customHeight="1">
      <c r="C37" s="559"/>
      <c r="D37" s="560"/>
      <c r="E37" s="560"/>
      <c r="F37" s="560"/>
      <c r="G37" s="561"/>
    </row>
    <row r="38" spans="2:7" ht="18" customHeight="1">
      <c r="C38" s="562"/>
      <c r="D38" s="563"/>
      <c r="E38" s="563"/>
      <c r="F38" s="563"/>
      <c r="G38" s="564"/>
    </row>
  </sheetData>
  <sheetProtection sheet="1" objects="1" scenarios="1" insertRows="0" deleteRows="0"/>
  <mergeCells count="6">
    <mergeCell ref="H9:I11"/>
    <mergeCell ref="C35:G38"/>
    <mergeCell ref="C5:F5"/>
    <mergeCell ref="H5:I7"/>
    <mergeCell ref="H13:I14"/>
    <mergeCell ref="H16:I17"/>
  </mergeCells>
  <conditionalFormatting sqref="F6:F31">
    <cfRule type="cellIs" dxfId="50" priority="3" operator="equal">
      <formula>"Error!"</formula>
    </cfRule>
  </conditionalFormatting>
  <conditionalFormatting sqref="G5">
    <cfRule type="cellIs" dxfId="49" priority="4" operator="equal">
      <formula>0</formula>
    </cfRule>
  </conditionalFormatting>
  <conditionalFormatting sqref="H5:I7 H9:I11 H13:I14">
    <cfRule type="notContainsBlanks" dxfId="48" priority="2">
      <formula>LEN(TRIM(H5))&gt;0</formula>
    </cfRule>
  </conditionalFormatting>
  <conditionalFormatting sqref="H16:I17">
    <cfRule type="notContainsBlanks" dxfId="47" priority="1">
      <formula>LEN(TRIM(H16))&gt;0</formula>
    </cfRule>
  </conditionalFormatting>
  <dataValidations count="2">
    <dataValidation type="list" allowBlank="1" showInputMessage="1" showErrorMessage="1" sqref="C6:C31" xr:uid="{00000000-0002-0000-0500-000000000000}">
      <formula1>ubic</formula1>
    </dataValidation>
    <dataValidation type="whole" operator="greaterThanOrEqual" allowBlank="1" showInputMessage="1" showErrorMessage="1" sqref="G5:G31" xr:uid="{00000000-0002-0000-0500-000001000000}">
      <formula1>0</formula1>
    </dataValidation>
  </dataValidations>
  <printOptions horizontalCentered="1" verticalCentered="1"/>
  <pageMargins left="0.19685039370078741" right="0.19685039370078741" top="0.23622047244094491" bottom="0.23622047244094491" header="0.43307086614173229" footer="0.19685039370078741"/>
  <pageSetup scale="68" orientation="landscape" r:id="rId1"/>
  <headerFooter scaleWithDoc="0">
    <oddFooter>&amp;R&amp;"Goudy,Negrita Cursiva"Técnica Nocturna&amp;"Goudy,Cursiva",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6"/>
  <dimension ref="B1:O41"/>
  <sheetViews>
    <sheetView showGridLines="0" showRuler="0" zoomScale="90" zoomScaleNormal="90" zoomScalePageLayoutView="90" workbookViewId="0"/>
  </sheetViews>
  <sheetFormatPr baseColWidth="10" defaultColWidth="11.44140625" defaultRowHeight="13.8"/>
  <cols>
    <col min="1" max="1" width="6.5546875" style="41" customWidth="1"/>
    <col min="2" max="2" width="6.77734375" style="367" hidden="1" customWidth="1"/>
    <col min="3" max="3" width="4" style="22" customWidth="1"/>
    <col min="4" max="4" width="42.21875" style="41" customWidth="1"/>
    <col min="5" max="5" width="5.33203125" style="367" customWidth="1"/>
    <col min="6" max="14" width="10.21875" style="41" customWidth="1"/>
    <col min="15" max="15" width="21.5546875" style="41" customWidth="1"/>
    <col min="16" max="16384" width="11.44140625" style="41"/>
  </cols>
  <sheetData>
    <row r="1" spans="2:15" ht="18" customHeight="1">
      <c r="C1" s="138" t="s">
        <v>862</v>
      </c>
      <c r="D1" s="319"/>
      <c r="E1" s="320"/>
      <c r="F1" s="321"/>
      <c r="G1" s="321"/>
      <c r="H1" s="321"/>
      <c r="I1" s="321"/>
      <c r="J1" s="48"/>
      <c r="K1" s="48"/>
      <c r="L1" s="48"/>
      <c r="M1" s="48"/>
      <c r="N1" s="48"/>
      <c r="O1" s="48"/>
    </row>
    <row r="2" spans="2:15" ht="17.399999999999999">
      <c r="C2" s="23" t="s">
        <v>1827</v>
      </c>
      <c r="D2" s="221"/>
      <c r="E2" s="320"/>
      <c r="F2" s="221"/>
      <c r="G2" s="221"/>
      <c r="H2" s="221"/>
      <c r="I2" s="221"/>
      <c r="J2" s="221"/>
      <c r="K2" s="221"/>
      <c r="L2" s="221"/>
      <c r="M2" s="221"/>
      <c r="N2" s="221"/>
    </row>
    <row r="3" spans="2:15" ht="18" thickBot="1">
      <c r="B3" s="367">
        <v>1</v>
      </c>
      <c r="C3" s="23" t="s">
        <v>1828</v>
      </c>
      <c r="D3" s="322"/>
      <c r="E3" s="323"/>
      <c r="F3" s="322"/>
      <c r="G3" s="322"/>
      <c r="H3" s="322"/>
      <c r="I3" s="322"/>
      <c r="J3" s="322"/>
      <c r="K3" s="322"/>
      <c r="L3" s="322"/>
      <c r="M3" s="322"/>
      <c r="N3" s="322"/>
    </row>
    <row r="4" spans="2:15" ht="33" customHeight="1" thickTop="1">
      <c r="B4" s="367">
        <v>2</v>
      </c>
      <c r="C4" s="568" t="s">
        <v>1825</v>
      </c>
      <c r="D4" s="568"/>
      <c r="E4" s="87"/>
      <c r="F4" s="594" t="s">
        <v>1826</v>
      </c>
      <c r="G4" s="595"/>
      <c r="H4" s="595"/>
      <c r="I4" s="596" t="s">
        <v>825</v>
      </c>
      <c r="J4" s="595"/>
      <c r="K4" s="597"/>
      <c r="L4" s="596" t="s">
        <v>826</v>
      </c>
      <c r="M4" s="595"/>
      <c r="N4" s="595"/>
    </row>
    <row r="5" spans="2:15" ht="23.25" customHeight="1" thickBot="1">
      <c r="B5" s="367">
        <v>3</v>
      </c>
      <c r="C5" s="569"/>
      <c r="D5" s="569"/>
      <c r="E5" s="324"/>
      <c r="F5" s="262" t="s">
        <v>0</v>
      </c>
      <c r="G5" s="325" t="s">
        <v>94</v>
      </c>
      <c r="H5" s="264" t="s">
        <v>95</v>
      </c>
      <c r="I5" s="326" t="s">
        <v>0</v>
      </c>
      <c r="J5" s="325" t="s">
        <v>94</v>
      </c>
      <c r="K5" s="327" t="s">
        <v>95</v>
      </c>
      <c r="L5" s="264" t="s">
        <v>0</v>
      </c>
      <c r="M5" s="325" t="s">
        <v>94</v>
      </c>
      <c r="N5" s="264" t="s">
        <v>95</v>
      </c>
    </row>
    <row r="6" spans="2:15" ht="18" customHeight="1" thickTop="1" thickBot="1">
      <c r="B6" s="367">
        <v>4</v>
      </c>
      <c r="C6" s="593" t="s">
        <v>0</v>
      </c>
      <c r="D6" s="593"/>
      <c r="E6" s="328" t="str">
        <f>IF(OR(G6&gt;'CUADRO 1'!E5,H6&gt;'CUADRO 1'!F5),"/*/","")</f>
        <v/>
      </c>
      <c r="F6" s="329">
        <f>+G6+H6</f>
        <v>0</v>
      </c>
      <c r="G6" s="330">
        <f>SUM(G7:G35)</f>
        <v>0</v>
      </c>
      <c r="H6" s="331">
        <f>SUM(H7:H35)</f>
        <v>0</v>
      </c>
      <c r="I6" s="332">
        <f>+J6+K6</f>
        <v>0</v>
      </c>
      <c r="J6" s="330">
        <f>SUM(J7:J35)</f>
        <v>0</v>
      </c>
      <c r="K6" s="333">
        <f>SUM(K7:K35)</f>
        <v>0</v>
      </c>
      <c r="L6" s="331">
        <f>+M6+N6</f>
        <v>0</v>
      </c>
      <c r="M6" s="330">
        <f>SUM(M7:M35)</f>
        <v>0</v>
      </c>
      <c r="N6" s="331">
        <f>SUM(N7:N35)</f>
        <v>0</v>
      </c>
      <c r="O6" s="577" t="str">
        <f>IF(E6="/*/","/*/ El dato indicado en Extranjeros (hombres o mujeres) es mayor al total del Cuadro 1.","")</f>
        <v/>
      </c>
    </row>
    <row r="7" spans="2:15" ht="18" customHeight="1">
      <c r="B7" s="367">
        <v>5</v>
      </c>
      <c r="C7" s="334" t="s">
        <v>119</v>
      </c>
      <c r="D7" s="335" t="s">
        <v>165</v>
      </c>
      <c r="E7" s="336" t="str">
        <f>IF(OR(J7&gt;G7,M7&gt;G7,K7&gt;H7,N7&gt;H7),"**","")</f>
        <v/>
      </c>
      <c r="F7" s="64">
        <f>+G7+H7</f>
        <v>0</v>
      </c>
      <c r="G7" s="229"/>
      <c r="H7" s="230"/>
      <c r="I7" s="276">
        <f>+J7+K7</f>
        <v>0</v>
      </c>
      <c r="J7" s="229"/>
      <c r="K7" s="337"/>
      <c r="L7" s="82">
        <f>+M7+N7</f>
        <v>0</v>
      </c>
      <c r="M7" s="229"/>
      <c r="N7" s="230"/>
      <c r="O7" s="577"/>
    </row>
    <row r="8" spans="2:15" ht="18" customHeight="1">
      <c r="B8" s="367">
        <v>6</v>
      </c>
      <c r="C8" s="338" t="s">
        <v>120</v>
      </c>
      <c r="D8" s="339" t="s">
        <v>151</v>
      </c>
      <c r="E8" s="340" t="str">
        <f t="shared" ref="E8:E35" si="0">IF(OR(J8&gt;G8,M8&gt;G8,K8&gt;H8,N8&gt;H8),"**","")</f>
        <v/>
      </c>
      <c r="F8" s="232">
        <f>+G8+H8</f>
        <v>0</v>
      </c>
      <c r="G8" s="233"/>
      <c r="H8" s="234"/>
      <c r="I8" s="280">
        <f>+J8+K8</f>
        <v>0</v>
      </c>
      <c r="J8" s="233"/>
      <c r="K8" s="341"/>
      <c r="L8" s="342">
        <f>+M8+N8</f>
        <v>0</v>
      </c>
      <c r="M8" s="233"/>
      <c r="N8" s="234"/>
      <c r="O8" s="577"/>
    </row>
    <row r="9" spans="2:15" ht="18" customHeight="1">
      <c r="B9" s="367">
        <v>7</v>
      </c>
      <c r="C9" s="338" t="s">
        <v>121</v>
      </c>
      <c r="D9" s="339" t="s">
        <v>163</v>
      </c>
      <c r="E9" s="340" t="str">
        <f t="shared" si="0"/>
        <v/>
      </c>
      <c r="F9" s="232">
        <f t="shared" ref="F9:F35" si="1">+G9+H9</f>
        <v>0</v>
      </c>
      <c r="G9" s="233"/>
      <c r="H9" s="234"/>
      <c r="I9" s="280">
        <f t="shared" ref="I9:I35" si="2">+J9+K9</f>
        <v>0</v>
      </c>
      <c r="J9" s="233"/>
      <c r="K9" s="341"/>
      <c r="L9" s="342">
        <f t="shared" ref="L9:L35" si="3">+M9+N9</f>
        <v>0</v>
      </c>
      <c r="M9" s="233"/>
      <c r="N9" s="234"/>
      <c r="O9" s="577"/>
    </row>
    <row r="10" spans="2:15" ht="18" customHeight="1">
      <c r="B10" s="367">
        <v>8</v>
      </c>
      <c r="C10" s="338" t="s">
        <v>122</v>
      </c>
      <c r="D10" s="339" t="s">
        <v>168</v>
      </c>
      <c r="E10" s="340" t="str">
        <f t="shared" si="0"/>
        <v/>
      </c>
      <c r="F10" s="232">
        <f t="shared" si="1"/>
        <v>0</v>
      </c>
      <c r="G10" s="233"/>
      <c r="H10" s="234"/>
      <c r="I10" s="280">
        <f t="shared" si="2"/>
        <v>0</v>
      </c>
      <c r="J10" s="233"/>
      <c r="K10" s="341"/>
      <c r="L10" s="342">
        <f t="shared" si="3"/>
        <v>0</v>
      </c>
      <c r="M10" s="233"/>
      <c r="N10" s="234"/>
      <c r="O10" s="577"/>
    </row>
    <row r="11" spans="2:15" ht="18" customHeight="1">
      <c r="B11" s="367">
        <v>9</v>
      </c>
      <c r="C11" s="338" t="s">
        <v>123</v>
      </c>
      <c r="D11" s="339" t="s">
        <v>148</v>
      </c>
      <c r="E11" s="340" t="str">
        <f t="shared" si="0"/>
        <v/>
      </c>
      <c r="F11" s="232">
        <f t="shared" si="1"/>
        <v>0</v>
      </c>
      <c r="G11" s="233"/>
      <c r="H11" s="234"/>
      <c r="I11" s="280">
        <f t="shared" si="2"/>
        <v>0</v>
      </c>
      <c r="J11" s="233"/>
      <c r="K11" s="341"/>
      <c r="L11" s="342">
        <f t="shared" si="3"/>
        <v>0</v>
      </c>
      <c r="M11" s="233"/>
      <c r="N11" s="234"/>
      <c r="O11" s="577"/>
    </row>
    <row r="12" spans="2:15" ht="18" customHeight="1">
      <c r="B12" s="367">
        <v>10</v>
      </c>
      <c r="C12" s="338" t="s">
        <v>124</v>
      </c>
      <c r="D12" s="339" t="s">
        <v>164</v>
      </c>
      <c r="E12" s="340" t="str">
        <f t="shared" si="0"/>
        <v/>
      </c>
      <c r="F12" s="232">
        <f t="shared" si="1"/>
        <v>0</v>
      </c>
      <c r="G12" s="233"/>
      <c r="H12" s="234"/>
      <c r="I12" s="280">
        <f t="shared" si="2"/>
        <v>0</v>
      </c>
      <c r="J12" s="233"/>
      <c r="K12" s="341"/>
      <c r="L12" s="342">
        <f t="shared" si="3"/>
        <v>0</v>
      </c>
      <c r="M12" s="233"/>
      <c r="N12" s="234"/>
      <c r="O12" s="577"/>
    </row>
    <row r="13" spans="2:15" ht="18" customHeight="1">
      <c r="B13" s="367">
        <v>11</v>
      </c>
      <c r="C13" s="338" t="s">
        <v>125</v>
      </c>
      <c r="D13" s="339" t="s">
        <v>160</v>
      </c>
      <c r="E13" s="340" t="str">
        <f t="shared" si="0"/>
        <v/>
      </c>
      <c r="F13" s="232">
        <f t="shared" si="1"/>
        <v>0</v>
      </c>
      <c r="G13" s="233"/>
      <c r="H13" s="234"/>
      <c r="I13" s="280">
        <f t="shared" si="2"/>
        <v>0</v>
      </c>
      <c r="J13" s="233"/>
      <c r="K13" s="341"/>
      <c r="L13" s="342">
        <f t="shared" si="3"/>
        <v>0</v>
      </c>
      <c r="M13" s="233"/>
      <c r="N13" s="234"/>
    </row>
    <row r="14" spans="2:15" ht="18" customHeight="1">
      <c r="B14" s="367">
        <v>12</v>
      </c>
      <c r="C14" s="338" t="s">
        <v>126</v>
      </c>
      <c r="D14" s="339" t="s">
        <v>157</v>
      </c>
      <c r="E14" s="340" t="str">
        <f t="shared" si="0"/>
        <v/>
      </c>
      <c r="F14" s="232">
        <f t="shared" si="1"/>
        <v>0</v>
      </c>
      <c r="G14" s="233"/>
      <c r="H14" s="234"/>
      <c r="I14" s="280">
        <f t="shared" si="2"/>
        <v>0</v>
      </c>
      <c r="J14" s="233"/>
      <c r="K14" s="341"/>
      <c r="L14" s="342">
        <f t="shared" si="3"/>
        <v>0</v>
      </c>
      <c r="M14" s="233"/>
      <c r="N14" s="234"/>
      <c r="O14" s="577" t="str">
        <f>IF(OR(E7="**",E8="**",E9="**",E10="**",E11="**",E12="**",E13="**",E14="**",E15="**",E16="**",E17="**",E18="**",E19="**",E20="**",E21="**",E22="**",E23="**",E24="**",E25="**",E26="**",E27="**",E28="**",E29="**",E30="**",E31="**",E32="**",E33="**",E34="**",E35="**",),"** El dato indicado en Refugiados o en Solicitante de Asilo, es mayor a lo indicado en Extranjeros.","")</f>
        <v/>
      </c>
    </row>
    <row r="15" spans="2:15" ht="18" customHeight="1">
      <c r="B15" s="367">
        <v>13</v>
      </c>
      <c r="C15" s="338" t="s">
        <v>127</v>
      </c>
      <c r="D15" s="339" t="s">
        <v>161</v>
      </c>
      <c r="E15" s="340" t="str">
        <f t="shared" si="0"/>
        <v/>
      </c>
      <c r="F15" s="232">
        <f t="shared" si="1"/>
        <v>0</v>
      </c>
      <c r="G15" s="233"/>
      <c r="H15" s="234"/>
      <c r="I15" s="280">
        <f t="shared" si="2"/>
        <v>0</v>
      </c>
      <c r="J15" s="233"/>
      <c r="K15" s="341"/>
      <c r="L15" s="342">
        <f t="shared" si="3"/>
        <v>0</v>
      </c>
      <c r="M15" s="233"/>
      <c r="N15" s="234"/>
      <c r="O15" s="577"/>
    </row>
    <row r="16" spans="2:15" ht="18" customHeight="1">
      <c r="B16" s="367">
        <v>14</v>
      </c>
      <c r="C16" s="338" t="s">
        <v>128</v>
      </c>
      <c r="D16" s="339" t="s">
        <v>154</v>
      </c>
      <c r="E16" s="340" t="str">
        <f t="shared" si="0"/>
        <v/>
      </c>
      <c r="F16" s="232">
        <f t="shared" si="1"/>
        <v>0</v>
      </c>
      <c r="G16" s="233"/>
      <c r="H16" s="234"/>
      <c r="I16" s="280">
        <f t="shared" si="2"/>
        <v>0</v>
      </c>
      <c r="J16" s="233"/>
      <c r="K16" s="341"/>
      <c r="L16" s="342">
        <f t="shared" si="3"/>
        <v>0</v>
      </c>
      <c r="M16" s="233"/>
      <c r="N16" s="234"/>
      <c r="O16" s="577"/>
    </row>
    <row r="17" spans="2:15" ht="18" customHeight="1">
      <c r="B17" s="367">
        <v>15</v>
      </c>
      <c r="C17" s="338" t="s">
        <v>129</v>
      </c>
      <c r="D17" s="339" t="s">
        <v>149</v>
      </c>
      <c r="E17" s="340" t="str">
        <f t="shared" si="0"/>
        <v/>
      </c>
      <c r="F17" s="232">
        <f t="shared" si="1"/>
        <v>0</v>
      </c>
      <c r="G17" s="233"/>
      <c r="H17" s="234"/>
      <c r="I17" s="280">
        <f t="shared" si="2"/>
        <v>0</v>
      </c>
      <c r="J17" s="233"/>
      <c r="K17" s="341"/>
      <c r="L17" s="342">
        <f t="shared" si="3"/>
        <v>0</v>
      </c>
      <c r="M17" s="233"/>
      <c r="N17" s="234"/>
      <c r="O17" s="577"/>
    </row>
    <row r="18" spans="2:15" ht="18" customHeight="1">
      <c r="B18" s="367">
        <v>16</v>
      </c>
      <c r="C18" s="338" t="s">
        <v>130</v>
      </c>
      <c r="D18" s="339" t="s">
        <v>152</v>
      </c>
      <c r="E18" s="340" t="str">
        <f t="shared" si="0"/>
        <v/>
      </c>
      <c r="F18" s="232">
        <f t="shared" si="1"/>
        <v>0</v>
      </c>
      <c r="G18" s="233"/>
      <c r="H18" s="234"/>
      <c r="I18" s="280">
        <f t="shared" si="2"/>
        <v>0</v>
      </c>
      <c r="J18" s="233"/>
      <c r="K18" s="341"/>
      <c r="L18" s="342">
        <f t="shared" si="3"/>
        <v>0</v>
      </c>
      <c r="M18" s="233"/>
      <c r="N18" s="234"/>
      <c r="O18" s="577"/>
    </row>
    <row r="19" spans="2:15" ht="18" customHeight="1">
      <c r="B19" s="367">
        <v>17</v>
      </c>
      <c r="C19" s="338" t="s">
        <v>131</v>
      </c>
      <c r="D19" s="339" t="s">
        <v>170</v>
      </c>
      <c r="E19" s="340" t="str">
        <f t="shared" si="0"/>
        <v/>
      </c>
      <c r="F19" s="232">
        <f t="shared" si="1"/>
        <v>0</v>
      </c>
      <c r="G19" s="233"/>
      <c r="H19" s="234"/>
      <c r="I19" s="280">
        <f t="shared" si="2"/>
        <v>0</v>
      </c>
      <c r="J19" s="233"/>
      <c r="K19" s="341"/>
      <c r="L19" s="342">
        <f t="shared" si="3"/>
        <v>0</v>
      </c>
      <c r="M19" s="233"/>
      <c r="N19" s="234"/>
      <c r="O19" s="577"/>
    </row>
    <row r="20" spans="2:15" ht="18" customHeight="1">
      <c r="B20" s="367">
        <v>18</v>
      </c>
      <c r="C20" s="338" t="s">
        <v>132</v>
      </c>
      <c r="D20" s="339" t="s">
        <v>159</v>
      </c>
      <c r="E20" s="340" t="str">
        <f t="shared" si="0"/>
        <v/>
      </c>
      <c r="F20" s="232">
        <f t="shared" si="1"/>
        <v>0</v>
      </c>
      <c r="G20" s="233"/>
      <c r="H20" s="234"/>
      <c r="I20" s="280">
        <f t="shared" si="2"/>
        <v>0</v>
      </c>
      <c r="J20" s="233"/>
      <c r="K20" s="341"/>
      <c r="L20" s="342">
        <f t="shared" si="3"/>
        <v>0</v>
      </c>
      <c r="M20" s="233"/>
      <c r="N20" s="234"/>
    </row>
    <row r="21" spans="2:15" ht="18" customHeight="1">
      <c r="B21" s="367">
        <v>19</v>
      </c>
      <c r="C21" s="338" t="s">
        <v>133</v>
      </c>
      <c r="D21" s="339" t="s">
        <v>153</v>
      </c>
      <c r="E21" s="340" t="str">
        <f t="shared" si="0"/>
        <v/>
      </c>
      <c r="F21" s="232">
        <f t="shared" si="1"/>
        <v>0</v>
      </c>
      <c r="G21" s="233"/>
      <c r="H21" s="234"/>
      <c r="I21" s="280">
        <f t="shared" si="2"/>
        <v>0</v>
      </c>
      <c r="J21" s="233"/>
      <c r="K21" s="341"/>
      <c r="L21" s="342">
        <f t="shared" si="3"/>
        <v>0</v>
      </c>
      <c r="M21" s="233"/>
      <c r="N21" s="234"/>
    </row>
    <row r="22" spans="2:15" ht="18" customHeight="1">
      <c r="B22" s="367">
        <v>20</v>
      </c>
      <c r="C22" s="338" t="s">
        <v>134</v>
      </c>
      <c r="D22" s="339" t="s">
        <v>150</v>
      </c>
      <c r="E22" s="340" t="str">
        <f t="shared" si="0"/>
        <v/>
      </c>
      <c r="F22" s="232">
        <f t="shared" si="1"/>
        <v>0</v>
      </c>
      <c r="G22" s="233"/>
      <c r="H22" s="234"/>
      <c r="I22" s="280">
        <f t="shared" si="2"/>
        <v>0</v>
      </c>
      <c r="J22" s="233"/>
      <c r="K22" s="341"/>
      <c r="L22" s="342">
        <f t="shared" si="3"/>
        <v>0</v>
      </c>
      <c r="M22" s="233"/>
      <c r="N22" s="234"/>
    </row>
    <row r="23" spans="2:15" ht="18" customHeight="1">
      <c r="B23" s="367">
        <v>21</v>
      </c>
      <c r="C23" s="338" t="s">
        <v>135</v>
      </c>
      <c r="D23" s="339" t="s">
        <v>155</v>
      </c>
      <c r="E23" s="340" t="str">
        <f t="shared" si="0"/>
        <v/>
      </c>
      <c r="F23" s="232">
        <f t="shared" si="1"/>
        <v>0</v>
      </c>
      <c r="G23" s="233"/>
      <c r="H23" s="234"/>
      <c r="I23" s="280">
        <f t="shared" si="2"/>
        <v>0</v>
      </c>
      <c r="J23" s="233"/>
      <c r="K23" s="341"/>
      <c r="L23" s="342">
        <f t="shared" si="3"/>
        <v>0</v>
      </c>
      <c r="M23" s="233"/>
      <c r="N23" s="234"/>
    </row>
    <row r="24" spans="2:15" ht="18" customHeight="1">
      <c r="B24" s="367">
        <v>22</v>
      </c>
      <c r="C24" s="338" t="s">
        <v>136</v>
      </c>
      <c r="D24" s="339" t="s">
        <v>156</v>
      </c>
      <c r="E24" s="340" t="str">
        <f t="shared" si="0"/>
        <v/>
      </c>
      <c r="F24" s="232">
        <f t="shared" si="1"/>
        <v>0</v>
      </c>
      <c r="G24" s="233"/>
      <c r="H24" s="234"/>
      <c r="I24" s="280">
        <f t="shared" si="2"/>
        <v>0</v>
      </c>
      <c r="J24" s="233"/>
      <c r="K24" s="341"/>
      <c r="L24" s="342">
        <f t="shared" si="3"/>
        <v>0</v>
      </c>
      <c r="M24" s="233"/>
      <c r="N24" s="234"/>
    </row>
    <row r="25" spans="2:15" ht="18" customHeight="1">
      <c r="B25" s="367">
        <v>23</v>
      </c>
      <c r="C25" s="338" t="s">
        <v>137</v>
      </c>
      <c r="D25" s="339" t="s">
        <v>166</v>
      </c>
      <c r="E25" s="340" t="str">
        <f t="shared" si="0"/>
        <v/>
      </c>
      <c r="F25" s="232">
        <f t="shared" si="1"/>
        <v>0</v>
      </c>
      <c r="G25" s="233"/>
      <c r="H25" s="234"/>
      <c r="I25" s="280">
        <f t="shared" si="2"/>
        <v>0</v>
      </c>
      <c r="J25" s="233"/>
      <c r="K25" s="341"/>
      <c r="L25" s="342">
        <f t="shared" si="3"/>
        <v>0</v>
      </c>
      <c r="M25" s="233"/>
      <c r="N25" s="234"/>
    </row>
    <row r="26" spans="2:15" ht="18" customHeight="1">
      <c r="B26" s="367">
        <v>24</v>
      </c>
      <c r="C26" s="338" t="s">
        <v>138</v>
      </c>
      <c r="D26" s="339" t="s">
        <v>162</v>
      </c>
      <c r="E26" s="340" t="str">
        <f t="shared" si="0"/>
        <v/>
      </c>
      <c r="F26" s="232">
        <f t="shared" si="1"/>
        <v>0</v>
      </c>
      <c r="G26" s="233"/>
      <c r="H26" s="234"/>
      <c r="I26" s="280">
        <f t="shared" si="2"/>
        <v>0</v>
      </c>
      <c r="J26" s="233"/>
      <c r="K26" s="341"/>
      <c r="L26" s="342">
        <f t="shared" si="3"/>
        <v>0</v>
      </c>
      <c r="M26" s="233"/>
      <c r="N26" s="234"/>
    </row>
    <row r="27" spans="2:15" ht="18" customHeight="1">
      <c r="B27" s="367">
        <v>25</v>
      </c>
      <c r="C27" s="338" t="s">
        <v>139</v>
      </c>
      <c r="D27" s="339" t="s">
        <v>158</v>
      </c>
      <c r="E27" s="340" t="str">
        <f t="shared" si="0"/>
        <v/>
      </c>
      <c r="F27" s="232">
        <f t="shared" si="1"/>
        <v>0</v>
      </c>
      <c r="G27" s="233"/>
      <c r="H27" s="234"/>
      <c r="I27" s="280">
        <f t="shared" si="2"/>
        <v>0</v>
      </c>
      <c r="J27" s="233"/>
      <c r="K27" s="341"/>
      <c r="L27" s="342">
        <f t="shared" si="3"/>
        <v>0</v>
      </c>
      <c r="M27" s="233"/>
      <c r="N27" s="234"/>
    </row>
    <row r="28" spans="2:15" ht="18" customHeight="1">
      <c r="B28" s="367">
        <v>26</v>
      </c>
      <c r="C28" s="338" t="s">
        <v>140</v>
      </c>
      <c r="D28" s="339" t="s">
        <v>167</v>
      </c>
      <c r="E28" s="340" t="str">
        <f t="shared" si="0"/>
        <v/>
      </c>
      <c r="F28" s="232">
        <f t="shared" si="1"/>
        <v>0</v>
      </c>
      <c r="G28" s="233"/>
      <c r="H28" s="234"/>
      <c r="I28" s="280">
        <f t="shared" si="2"/>
        <v>0</v>
      </c>
      <c r="J28" s="233"/>
      <c r="K28" s="341"/>
      <c r="L28" s="342">
        <f t="shared" si="3"/>
        <v>0</v>
      </c>
      <c r="M28" s="233"/>
      <c r="N28" s="234"/>
    </row>
    <row r="29" spans="2:15" ht="18" customHeight="1">
      <c r="B29" s="367">
        <v>27</v>
      </c>
      <c r="C29" s="338" t="s">
        <v>141</v>
      </c>
      <c r="D29" s="339" t="s">
        <v>169</v>
      </c>
      <c r="E29" s="340" t="str">
        <f t="shared" si="0"/>
        <v/>
      </c>
      <c r="F29" s="232">
        <f t="shared" si="1"/>
        <v>0</v>
      </c>
      <c r="G29" s="233"/>
      <c r="H29" s="234"/>
      <c r="I29" s="280">
        <f t="shared" si="2"/>
        <v>0</v>
      </c>
      <c r="J29" s="233"/>
      <c r="K29" s="341"/>
      <c r="L29" s="342">
        <f t="shared" si="3"/>
        <v>0</v>
      </c>
      <c r="M29" s="233"/>
      <c r="N29" s="234"/>
    </row>
    <row r="30" spans="2:15" ht="18" customHeight="1">
      <c r="B30" s="367">
        <v>28</v>
      </c>
      <c r="C30" s="343" t="s">
        <v>142</v>
      </c>
      <c r="D30" s="344" t="s">
        <v>171</v>
      </c>
      <c r="E30" s="345" t="str">
        <f t="shared" si="0"/>
        <v/>
      </c>
      <c r="F30" s="346">
        <f t="shared" si="1"/>
        <v>0</v>
      </c>
      <c r="G30" s="347"/>
      <c r="H30" s="348"/>
      <c r="I30" s="349">
        <f t="shared" si="2"/>
        <v>0</v>
      </c>
      <c r="J30" s="347"/>
      <c r="K30" s="350"/>
      <c r="L30" s="351">
        <f t="shared" si="3"/>
        <v>0</v>
      </c>
      <c r="M30" s="347"/>
      <c r="N30" s="348"/>
    </row>
    <row r="31" spans="2:15" ht="18" customHeight="1">
      <c r="B31" s="367">
        <v>29</v>
      </c>
      <c r="C31" s="343" t="s">
        <v>143</v>
      </c>
      <c r="D31" s="344" t="s">
        <v>118</v>
      </c>
      <c r="E31" s="345" t="str">
        <f t="shared" si="0"/>
        <v/>
      </c>
      <c r="F31" s="346">
        <f t="shared" si="1"/>
        <v>0</v>
      </c>
      <c r="G31" s="347"/>
      <c r="H31" s="348"/>
      <c r="I31" s="349">
        <f t="shared" si="2"/>
        <v>0</v>
      </c>
      <c r="J31" s="347"/>
      <c r="K31" s="350"/>
      <c r="L31" s="351">
        <f t="shared" si="3"/>
        <v>0</v>
      </c>
      <c r="M31" s="347"/>
      <c r="N31" s="348"/>
    </row>
    <row r="32" spans="2:15" ht="18" customHeight="1">
      <c r="B32" s="367">
        <v>30</v>
      </c>
      <c r="C32" s="352" t="s">
        <v>144</v>
      </c>
      <c r="D32" s="353" t="s">
        <v>117</v>
      </c>
      <c r="E32" s="354" t="str">
        <f t="shared" si="0"/>
        <v/>
      </c>
      <c r="F32" s="355">
        <f t="shared" si="1"/>
        <v>0</v>
      </c>
      <c r="G32" s="356"/>
      <c r="H32" s="357"/>
      <c r="I32" s="358">
        <f t="shared" si="2"/>
        <v>0</v>
      </c>
      <c r="J32" s="356"/>
      <c r="K32" s="359"/>
      <c r="L32" s="360">
        <f t="shared" si="3"/>
        <v>0</v>
      </c>
      <c r="M32" s="356"/>
      <c r="N32" s="357"/>
    </row>
    <row r="33" spans="2:14" ht="18" customHeight="1">
      <c r="B33" s="367">
        <v>31</v>
      </c>
      <c r="C33" s="352" t="s">
        <v>145</v>
      </c>
      <c r="D33" s="353" t="s">
        <v>116</v>
      </c>
      <c r="E33" s="354" t="str">
        <f t="shared" si="0"/>
        <v/>
      </c>
      <c r="F33" s="355">
        <f t="shared" si="1"/>
        <v>0</v>
      </c>
      <c r="G33" s="356"/>
      <c r="H33" s="357"/>
      <c r="I33" s="358">
        <f t="shared" si="2"/>
        <v>0</v>
      </c>
      <c r="J33" s="356"/>
      <c r="K33" s="359"/>
      <c r="L33" s="360">
        <f t="shared" si="3"/>
        <v>0</v>
      </c>
      <c r="M33" s="356"/>
      <c r="N33" s="357"/>
    </row>
    <row r="34" spans="2:14" ht="18" customHeight="1">
      <c r="B34" s="367">
        <v>32</v>
      </c>
      <c r="C34" s="352" t="s">
        <v>146</v>
      </c>
      <c r="D34" s="353" t="s">
        <v>115</v>
      </c>
      <c r="E34" s="354" t="str">
        <f t="shared" si="0"/>
        <v/>
      </c>
      <c r="F34" s="355">
        <f t="shared" si="1"/>
        <v>0</v>
      </c>
      <c r="G34" s="356"/>
      <c r="H34" s="357"/>
      <c r="I34" s="358">
        <f t="shared" si="2"/>
        <v>0</v>
      </c>
      <c r="J34" s="356"/>
      <c r="K34" s="359"/>
      <c r="L34" s="360">
        <f t="shared" si="3"/>
        <v>0</v>
      </c>
      <c r="M34" s="356"/>
      <c r="N34" s="357"/>
    </row>
    <row r="35" spans="2:14" ht="18" customHeight="1" thickBot="1">
      <c r="B35" s="367">
        <v>33</v>
      </c>
      <c r="C35" s="361" t="s">
        <v>147</v>
      </c>
      <c r="D35" s="362" t="s">
        <v>114</v>
      </c>
      <c r="E35" s="363" t="str">
        <f t="shared" si="0"/>
        <v/>
      </c>
      <c r="F35" s="236">
        <f t="shared" si="1"/>
        <v>0</v>
      </c>
      <c r="G35" s="237"/>
      <c r="H35" s="238"/>
      <c r="I35" s="311">
        <f t="shared" si="2"/>
        <v>0</v>
      </c>
      <c r="J35" s="237"/>
      <c r="K35" s="364"/>
      <c r="L35" s="365">
        <f t="shared" si="3"/>
        <v>0</v>
      </c>
      <c r="M35" s="237"/>
      <c r="N35" s="238"/>
    </row>
    <row r="36" spans="2:14" ht="17.25" customHeight="1" thickTop="1">
      <c r="D36" s="139"/>
      <c r="E36" s="366"/>
      <c r="F36" s="82"/>
      <c r="G36" s="183"/>
      <c r="H36" s="183"/>
      <c r="I36" s="82"/>
      <c r="J36" s="183"/>
      <c r="K36" s="183"/>
      <c r="L36" s="82"/>
      <c r="M36" s="183"/>
      <c r="N36" s="183"/>
    </row>
    <row r="37" spans="2:14" ht="16.5" customHeight="1">
      <c r="C37" s="49" t="s">
        <v>190</v>
      </c>
      <c r="F37" s="598"/>
      <c r="G37" s="598"/>
      <c r="H37" s="598"/>
      <c r="I37" s="598"/>
      <c r="J37" s="598"/>
      <c r="K37" s="598"/>
      <c r="L37" s="598"/>
      <c r="M37" s="598"/>
      <c r="N37" s="598"/>
    </row>
    <row r="38" spans="2:14" ht="16.5" customHeight="1">
      <c r="B38" s="367">
        <v>34</v>
      </c>
      <c r="C38" s="556"/>
      <c r="D38" s="557"/>
      <c r="E38" s="557"/>
      <c r="F38" s="557"/>
      <c r="G38" s="557"/>
      <c r="H38" s="557"/>
      <c r="I38" s="557"/>
      <c r="J38" s="557"/>
      <c r="K38" s="557"/>
      <c r="L38" s="557"/>
      <c r="M38" s="557"/>
      <c r="N38" s="558"/>
    </row>
    <row r="39" spans="2:14" ht="16.5" customHeight="1">
      <c r="C39" s="559"/>
      <c r="D39" s="560"/>
      <c r="E39" s="560"/>
      <c r="F39" s="560"/>
      <c r="G39" s="560"/>
      <c r="H39" s="560"/>
      <c r="I39" s="560"/>
      <c r="J39" s="560"/>
      <c r="K39" s="560"/>
      <c r="L39" s="560"/>
      <c r="M39" s="560"/>
      <c r="N39" s="561"/>
    </row>
    <row r="40" spans="2:14" ht="16.5" customHeight="1">
      <c r="C40" s="559"/>
      <c r="D40" s="560"/>
      <c r="E40" s="560"/>
      <c r="F40" s="560"/>
      <c r="G40" s="560"/>
      <c r="H40" s="560"/>
      <c r="I40" s="560"/>
      <c r="J40" s="560"/>
      <c r="K40" s="560"/>
      <c r="L40" s="560"/>
      <c r="M40" s="560"/>
      <c r="N40" s="561"/>
    </row>
    <row r="41" spans="2:14">
      <c r="C41" s="562"/>
      <c r="D41" s="563"/>
      <c r="E41" s="563"/>
      <c r="F41" s="563"/>
      <c r="G41" s="563"/>
      <c r="H41" s="563"/>
      <c r="I41" s="563"/>
      <c r="J41" s="563"/>
      <c r="K41" s="563"/>
      <c r="L41" s="563"/>
      <c r="M41" s="563"/>
      <c r="N41" s="564"/>
    </row>
  </sheetData>
  <sheetProtection algorithmName="SHA-512" hashValue="ZTegsOg1qkCl7Zp9G+0Uu6czsS83ADNxNez9YnPOUjmR9i+mvWBGPn+q0O32fFnbF3ZwPced60RhZpvW7K/v8w==" saltValue="JcSV9hsqeRHzqkHTZHvsaQ==" spinCount="100000" sheet="1" objects="1" scenarios="1"/>
  <mergeCells count="11">
    <mergeCell ref="O6:O12"/>
    <mergeCell ref="O14:O19"/>
    <mergeCell ref="F37:H37"/>
    <mergeCell ref="I37:K37"/>
    <mergeCell ref="L37:N37"/>
    <mergeCell ref="C38:N41"/>
    <mergeCell ref="C6:D6"/>
    <mergeCell ref="C4:D5"/>
    <mergeCell ref="F4:H4"/>
    <mergeCell ref="I4:K4"/>
    <mergeCell ref="L4:N4"/>
  </mergeCells>
  <conditionalFormatting sqref="F7:F36">
    <cfRule type="cellIs" dxfId="46" priority="4" operator="equal">
      <formula>0</formula>
    </cfRule>
  </conditionalFormatting>
  <conditionalFormatting sqref="F6:N6 L7:L36">
    <cfRule type="cellIs" dxfId="45" priority="2" operator="equal">
      <formula>0</formula>
    </cfRule>
  </conditionalFormatting>
  <conditionalFormatting sqref="I7:I36">
    <cfRule type="cellIs" dxfId="44" priority="3" operator="equal">
      <formula>0</formula>
    </cfRule>
  </conditionalFormatting>
  <conditionalFormatting sqref="O6:O12 O14:O19">
    <cfRule type="notContainsBlanks" dxfId="43" priority="1">
      <formula>LEN(TRIM(O6))&gt;0</formula>
    </cfRule>
  </conditionalFormatting>
  <dataValidations count="1">
    <dataValidation type="whole" operator="greaterThanOrEqual" allowBlank="1" showInputMessage="1" showErrorMessage="1" sqref="F6:N35" xr:uid="{00000000-0002-0000-0600-000000000000}">
      <formula1>0</formula1>
    </dataValidation>
  </dataValidations>
  <printOptions horizontalCentered="1" verticalCentered="1"/>
  <pageMargins left="0.19685039370078741" right="0.19685039370078741" top="0.23622047244094491" bottom="0.23622047244094491" header="0.43307086614173229" footer="0.19685039370078741"/>
  <pageSetup scale="68" orientation="landscape" r:id="rId1"/>
  <headerFooter scaleWithDoc="0">
    <oddFooter>&amp;R&amp;"Goudy,Negrita Cursiva"Técnica Nocturna&amp;"Goudy,Cursiva",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7">
    <pageSetUpPr fitToPage="1"/>
  </sheetPr>
  <dimension ref="B1:O40"/>
  <sheetViews>
    <sheetView showGridLines="0" zoomScale="90" zoomScaleNormal="90" workbookViewId="0"/>
  </sheetViews>
  <sheetFormatPr baseColWidth="10" defaultColWidth="11.44140625" defaultRowHeight="13.8"/>
  <cols>
    <col min="1" max="1" width="5.44140625" style="41" customWidth="1"/>
    <col min="2" max="2" width="6.77734375" style="367" hidden="1" customWidth="1"/>
    <col min="3" max="3" width="64" style="41" customWidth="1"/>
    <col min="4" max="12" width="10.5546875" style="41" customWidth="1"/>
    <col min="13" max="16384" width="11.44140625" style="41"/>
  </cols>
  <sheetData>
    <row r="1" spans="2:13" ht="18" customHeight="1">
      <c r="C1" s="138" t="s">
        <v>694</v>
      </c>
      <c r="I1" s="48"/>
      <c r="J1" s="48"/>
      <c r="K1" s="48"/>
      <c r="L1" s="48"/>
      <c r="M1" s="48"/>
    </row>
    <row r="2" spans="2:13" ht="18" thickBot="1">
      <c r="C2" s="23" t="s">
        <v>846</v>
      </c>
      <c r="D2" s="221"/>
      <c r="E2" s="221"/>
      <c r="F2" s="221"/>
      <c r="G2" s="221"/>
      <c r="H2" s="221"/>
      <c r="I2" s="221"/>
      <c r="J2" s="221"/>
      <c r="K2" s="221"/>
      <c r="L2" s="221"/>
    </row>
    <row r="3" spans="2:13" ht="45.75" customHeight="1" thickTop="1">
      <c r="B3" s="367">
        <v>1</v>
      </c>
      <c r="C3" s="608" t="str">
        <f>IF(AND(Portada!D21="Sí",(G6)=0),"En la portada se indicó que tienen Servicios de Apoyo Educativo, pero en este cuadro (Parte 2) no indica cuántos estudiantes se benefician.",(IF(AND(OR(Portada!D21="No",Portada!D21=""),(G6)&gt;=1),"En la portada no indicó que tienen Servicios de Apoyo Educativo, pero en la Parte (2) de este cuadro se están indicando datos.","")))</f>
        <v/>
      </c>
      <c r="D3" s="602" t="s">
        <v>1944</v>
      </c>
      <c r="E3" s="603"/>
      <c r="F3" s="603"/>
      <c r="G3" s="606" t="s">
        <v>1945</v>
      </c>
      <c r="H3" s="603"/>
      <c r="I3" s="603"/>
      <c r="J3" s="610" t="s">
        <v>1946</v>
      </c>
      <c r="K3" s="603"/>
      <c r="L3" s="603"/>
    </row>
    <row r="4" spans="2:13" ht="45.75" customHeight="1">
      <c r="B4" s="367">
        <v>2</v>
      </c>
      <c r="C4" s="609"/>
      <c r="D4" s="604"/>
      <c r="E4" s="605"/>
      <c r="F4" s="605"/>
      <c r="G4" s="607"/>
      <c r="H4" s="605"/>
      <c r="I4" s="605"/>
      <c r="J4" s="611"/>
      <c r="K4" s="600"/>
      <c r="L4" s="600"/>
    </row>
    <row r="5" spans="2:13" ht="31.5" customHeight="1" thickBot="1">
      <c r="B5" s="367">
        <v>3</v>
      </c>
      <c r="C5" s="462" t="s">
        <v>740</v>
      </c>
      <c r="D5" s="262" t="s">
        <v>0</v>
      </c>
      <c r="E5" s="263" t="s">
        <v>12</v>
      </c>
      <c r="F5" s="264" t="s">
        <v>11</v>
      </c>
      <c r="G5" s="265" t="s">
        <v>0</v>
      </c>
      <c r="H5" s="263" t="s">
        <v>12</v>
      </c>
      <c r="I5" s="264" t="s">
        <v>11</v>
      </c>
      <c r="J5" s="266" t="s">
        <v>0</v>
      </c>
      <c r="K5" s="263" t="s">
        <v>12</v>
      </c>
      <c r="L5" s="267" t="s">
        <v>11</v>
      </c>
    </row>
    <row r="6" spans="2:13" ht="23.25" customHeight="1" thickTop="1" thickBot="1">
      <c r="B6" s="367">
        <v>4</v>
      </c>
      <c r="C6" s="268" t="s">
        <v>754</v>
      </c>
      <c r="D6" s="269">
        <f>+E6+F6</f>
        <v>0</v>
      </c>
      <c r="E6" s="270">
        <f>+E7+E8+E9+E10+E11+E12+E13+E17+E21+E22+E23+E24+E25+E26+E27</f>
        <v>0</v>
      </c>
      <c r="F6" s="271">
        <f>+F7+F8+F9+F10+F11+F12+F13+F17+F21+F22+F23+F24+F25+F26+F27</f>
        <v>0</v>
      </c>
      <c r="G6" s="272">
        <f>+H6+I6</f>
        <v>0</v>
      </c>
      <c r="H6" s="270">
        <f>+H7+H8+H9+H10+H11+H12+H13+H17+H21+H22+H23+H24+H25+H26+H27</f>
        <v>0</v>
      </c>
      <c r="I6" s="271">
        <f>+I7+I8+I9+I10+I11+I12+I13+I17+I21+I22+I23+I24+I25+I26+I27</f>
        <v>0</v>
      </c>
      <c r="J6" s="273">
        <f>+K6+L6</f>
        <v>0</v>
      </c>
      <c r="K6" s="270">
        <f>+K7+K8+K9+K10+K11+K12+K13+K17+K21+K22+K23+K24+K25+K26+K27</f>
        <v>0</v>
      </c>
      <c r="L6" s="271">
        <f>+L7+L8+L9+L10+L11+L12+L13+L17+L21+L22+L23+L24+L25+L26+L27</f>
        <v>0</v>
      </c>
    </row>
    <row r="7" spans="2:13" ht="24" customHeight="1">
      <c r="B7" s="367">
        <v>5</v>
      </c>
      <c r="C7" s="274" t="s">
        <v>198</v>
      </c>
      <c r="D7" s="64">
        <f>+E7+F7</f>
        <v>0</v>
      </c>
      <c r="E7" s="229"/>
      <c r="F7" s="230"/>
      <c r="G7" s="275">
        <f>+H7+I7</f>
        <v>0</v>
      </c>
      <c r="H7" s="229"/>
      <c r="I7" s="230"/>
      <c r="J7" s="276">
        <f>+K7+L7</f>
        <v>0</v>
      </c>
      <c r="K7" s="277"/>
      <c r="L7" s="278"/>
    </row>
    <row r="8" spans="2:13" ht="24" customHeight="1">
      <c r="B8" s="367">
        <v>6</v>
      </c>
      <c r="C8" s="274" t="s">
        <v>104</v>
      </c>
      <c r="D8" s="232">
        <f>+E8+F8</f>
        <v>0</v>
      </c>
      <c r="E8" s="233"/>
      <c r="F8" s="234"/>
      <c r="G8" s="279">
        <f>+H8+I8</f>
        <v>0</v>
      </c>
      <c r="H8" s="233"/>
      <c r="I8" s="234"/>
      <c r="J8" s="280">
        <f>+K8+L8</f>
        <v>0</v>
      </c>
      <c r="K8" s="233"/>
      <c r="L8" s="68"/>
    </row>
    <row r="9" spans="2:13" ht="24" customHeight="1">
      <c r="B9" s="367">
        <v>7</v>
      </c>
      <c r="C9" s="274" t="s">
        <v>199</v>
      </c>
      <c r="D9" s="232">
        <f t="shared" ref="D9:D12" si="0">+E9+F9</f>
        <v>0</v>
      </c>
      <c r="E9" s="233"/>
      <c r="F9" s="234"/>
      <c r="G9" s="279">
        <f t="shared" ref="G9:G12" si="1">+H9+I9</f>
        <v>0</v>
      </c>
      <c r="H9" s="233"/>
      <c r="I9" s="234"/>
      <c r="J9" s="280">
        <f t="shared" ref="J9:J12" si="2">+K9+L9</f>
        <v>0</v>
      </c>
      <c r="K9" s="233"/>
      <c r="L9" s="68"/>
    </row>
    <row r="10" spans="2:13" ht="24" customHeight="1">
      <c r="B10" s="367">
        <v>8</v>
      </c>
      <c r="C10" s="274" t="s">
        <v>200</v>
      </c>
      <c r="D10" s="232">
        <f t="shared" si="0"/>
        <v>0</v>
      </c>
      <c r="E10" s="233"/>
      <c r="F10" s="234"/>
      <c r="G10" s="279">
        <f t="shared" si="1"/>
        <v>0</v>
      </c>
      <c r="H10" s="233"/>
      <c r="I10" s="234"/>
      <c r="J10" s="280">
        <f t="shared" si="2"/>
        <v>0</v>
      </c>
      <c r="K10" s="233"/>
      <c r="L10" s="68"/>
    </row>
    <row r="11" spans="2:13" ht="24" customHeight="1">
      <c r="B11" s="367">
        <v>9</v>
      </c>
      <c r="C11" s="274" t="s">
        <v>1947</v>
      </c>
      <c r="D11" s="232">
        <f t="shared" si="0"/>
        <v>0</v>
      </c>
      <c r="E11" s="233"/>
      <c r="F11" s="234"/>
      <c r="G11" s="279">
        <f t="shared" si="1"/>
        <v>0</v>
      </c>
      <c r="H11" s="233"/>
      <c r="I11" s="234"/>
      <c r="J11" s="280">
        <f t="shared" si="2"/>
        <v>0</v>
      </c>
      <c r="K11" s="233"/>
      <c r="L11" s="68"/>
    </row>
    <row r="12" spans="2:13" ht="24" customHeight="1">
      <c r="B12" s="367">
        <v>10</v>
      </c>
      <c r="C12" s="274" t="s">
        <v>840</v>
      </c>
      <c r="D12" s="232">
        <f t="shared" si="0"/>
        <v>0</v>
      </c>
      <c r="E12" s="233"/>
      <c r="F12" s="234"/>
      <c r="G12" s="279">
        <f t="shared" si="1"/>
        <v>0</v>
      </c>
      <c r="H12" s="233"/>
      <c r="I12" s="234"/>
      <c r="J12" s="280">
        <f t="shared" si="2"/>
        <v>0</v>
      </c>
      <c r="K12" s="233"/>
      <c r="L12" s="68"/>
    </row>
    <row r="13" spans="2:13" ht="24" customHeight="1">
      <c r="B13" s="367">
        <v>11</v>
      </c>
      <c r="C13" s="274" t="s">
        <v>107</v>
      </c>
      <c r="D13" s="281">
        <f>+E13+F13</f>
        <v>0</v>
      </c>
      <c r="E13" s="282">
        <f>SUM(E14:E16)</f>
        <v>0</v>
      </c>
      <c r="F13" s="283">
        <f>SUM(F14:F16)</f>
        <v>0</v>
      </c>
      <c r="G13" s="284">
        <f>+H13+I13</f>
        <v>0</v>
      </c>
      <c r="H13" s="282">
        <f>SUM(H14:H16)</f>
        <v>0</v>
      </c>
      <c r="I13" s="283">
        <f>SUM(I14:I16)</f>
        <v>0</v>
      </c>
      <c r="J13" s="285">
        <f>+K13+L13</f>
        <v>0</v>
      </c>
      <c r="K13" s="286">
        <f>SUM(K14:K16)</f>
        <v>0</v>
      </c>
      <c r="L13" s="287">
        <f>SUM(L14:L16)</f>
        <v>0</v>
      </c>
    </row>
    <row r="14" spans="2:13" ht="24" customHeight="1">
      <c r="B14" s="367">
        <v>12</v>
      </c>
      <c r="C14" s="288" t="s">
        <v>841</v>
      </c>
      <c r="D14" s="157">
        <f t="shared" ref="D14:D16" si="3">+E14+F14</f>
        <v>0</v>
      </c>
      <c r="E14" s="158"/>
      <c r="F14" s="207"/>
      <c r="G14" s="289">
        <f t="shared" ref="G14:G16" si="4">+H14+I14</f>
        <v>0</v>
      </c>
      <c r="H14" s="158"/>
      <c r="I14" s="207"/>
      <c r="J14" s="290">
        <f t="shared" ref="J14:J16" si="5">+K14+L14</f>
        <v>0</v>
      </c>
      <c r="K14" s="158"/>
      <c r="L14" s="62"/>
    </row>
    <row r="15" spans="2:13" ht="24" customHeight="1">
      <c r="B15" s="367">
        <v>13</v>
      </c>
      <c r="C15" s="291" t="s">
        <v>842</v>
      </c>
      <c r="D15" s="157">
        <f t="shared" si="3"/>
        <v>0</v>
      </c>
      <c r="E15" s="158"/>
      <c r="F15" s="207"/>
      <c r="G15" s="289">
        <f t="shared" si="4"/>
        <v>0</v>
      </c>
      <c r="H15" s="158"/>
      <c r="I15" s="207"/>
      <c r="J15" s="290">
        <f t="shared" si="5"/>
        <v>0</v>
      </c>
      <c r="K15" s="158"/>
      <c r="L15" s="62"/>
    </row>
    <row r="16" spans="2:13" ht="24" customHeight="1">
      <c r="B16" s="367">
        <v>14</v>
      </c>
      <c r="C16" s="292" t="s">
        <v>843</v>
      </c>
      <c r="D16" s="64">
        <f t="shared" si="3"/>
        <v>0</v>
      </c>
      <c r="E16" s="229"/>
      <c r="F16" s="230"/>
      <c r="G16" s="275">
        <f t="shared" si="4"/>
        <v>0</v>
      </c>
      <c r="H16" s="229"/>
      <c r="I16" s="230"/>
      <c r="J16" s="276">
        <f t="shared" si="5"/>
        <v>0</v>
      </c>
      <c r="K16" s="229"/>
      <c r="L16" s="293"/>
    </row>
    <row r="17" spans="2:15" ht="24" customHeight="1">
      <c r="B17" s="367">
        <v>15</v>
      </c>
      <c r="C17" s="294" t="s">
        <v>856</v>
      </c>
      <c r="D17" s="281">
        <f>+E17+F17</f>
        <v>0</v>
      </c>
      <c r="E17" s="282">
        <f>SUM(E18:E20)</f>
        <v>0</v>
      </c>
      <c r="F17" s="283">
        <f>SUM(F18:F20)</f>
        <v>0</v>
      </c>
      <c r="G17" s="284">
        <f>+H17+I17</f>
        <v>0</v>
      </c>
      <c r="H17" s="282">
        <f>SUM(H18:H20)</f>
        <v>0</v>
      </c>
      <c r="I17" s="283">
        <f>SUM(I18:I20)</f>
        <v>0</v>
      </c>
      <c r="J17" s="285">
        <f>+K17+L17</f>
        <v>0</v>
      </c>
      <c r="K17" s="286">
        <f>SUM(K18:K20)</f>
        <v>0</v>
      </c>
      <c r="L17" s="287">
        <f>SUM(L18:L20)</f>
        <v>0</v>
      </c>
    </row>
    <row r="18" spans="2:15" ht="24" customHeight="1">
      <c r="B18" s="367">
        <v>16</v>
      </c>
      <c r="C18" s="288" t="s">
        <v>841</v>
      </c>
      <c r="D18" s="157">
        <f t="shared" ref="D18:D23" si="6">+E18+F18</f>
        <v>0</v>
      </c>
      <c r="E18" s="158"/>
      <c r="F18" s="207"/>
      <c r="G18" s="289">
        <f t="shared" ref="G18:G23" si="7">+H18+I18</f>
        <v>0</v>
      </c>
      <c r="H18" s="158"/>
      <c r="I18" s="207"/>
      <c r="J18" s="290">
        <f t="shared" ref="J18:J23" si="8">+K18+L18</f>
        <v>0</v>
      </c>
      <c r="K18" s="158"/>
      <c r="L18" s="62"/>
    </row>
    <row r="19" spans="2:15" ht="24" customHeight="1">
      <c r="B19" s="367">
        <v>17</v>
      </c>
      <c r="C19" s="291" t="s">
        <v>842</v>
      </c>
      <c r="D19" s="157">
        <f t="shared" si="6"/>
        <v>0</v>
      </c>
      <c r="E19" s="158"/>
      <c r="F19" s="207"/>
      <c r="G19" s="289">
        <f t="shared" si="7"/>
        <v>0</v>
      </c>
      <c r="H19" s="158"/>
      <c r="I19" s="207"/>
      <c r="J19" s="290">
        <f t="shared" si="8"/>
        <v>0</v>
      </c>
      <c r="K19" s="158"/>
      <c r="L19" s="62"/>
    </row>
    <row r="20" spans="2:15" ht="24" customHeight="1">
      <c r="B20" s="367">
        <v>18</v>
      </c>
      <c r="C20" s="295" t="s">
        <v>843</v>
      </c>
      <c r="D20" s="64">
        <f t="shared" si="6"/>
        <v>0</v>
      </c>
      <c r="E20" s="229"/>
      <c r="F20" s="230"/>
      <c r="G20" s="275">
        <f t="shared" si="7"/>
        <v>0</v>
      </c>
      <c r="H20" s="229"/>
      <c r="I20" s="230"/>
      <c r="J20" s="276">
        <f t="shared" si="8"/>
        <v>0</v>
      </c>
      <c r="K20" s="229"/>
      <c r="L20" s="293"/>
    </row>
    <row r="21" spans="2:15" ht="24" customHeight="1">
      <c r="B21" s="367">
        <v>19</v>
      </c>
      <c r="C21" s="274" t="s">
        <v>108</v>
      </c>
      <c r="D21" s="232">
        <f t="shared" si="6"/>
        <v>0</v>
      </c>
      <c r="E21" s="233"/>
      <c r="F21" s="234"/>
      <c r="G21" s="279">
        <f t="shared" si="7"/>
        <v>0</v>
      </c>
      <c r="H21" s="233"/>
      <c r="I21" s="234"/>
      <c r="J21" s="280">
        <f t="shared" si="8"/>
        <v>0</v>
      </c>
      <c r="K21" s="233"/>
      <c r="L21" s="68"/>
    </row>
    <row r="22" spans="2:15" ht="24" customHeight="1" thickBot="1">
      <c r="B22" s="367">
        <v>20</v>
      </c>
      <c r="C22" s="274" t="s">
        <v>871</v>
      </c>
      <c r="D22" s="232">
        <f t="shared" si="6"/>
        <v>0</v>
      </c>
      <c r="E22" s="233"/>
      <c r="F22" s="234"/>
      <c r="G22" s="279">
        <f t="shared" si="7"/>
        <v>0</v>
      </c>
      <c r="H22" s="233"/>
      <c r="I22" s="234"/>
      <c r="J22" s="280">
        <f t="shared" si="8"/>
        <v>0</v>
      </c>
      <c r="K22" s="233"/>
      <c r="L22" s="68"/>
    </row>
    <row r="23" spans="2:15" ht="24" hidden="1" customHeight="1" thickBot="1">
      <c r="C23" s="274" t="s">
        <v>844</v>
      </c>
      <c r="D23" s="232">
        <f t="shared" si="6"/>
        <v>0</v>
      </c>
      <c r="E23" s="233"/>
      <c r="F23" s="234"/>
      <c r="G23" s="279">
        <f t="shared" si="7"/>
        <v>0</v>
      </c>
      <c r="H23" s="233"/>
      <c r="I23" s="234"/>
      <c r="J23" s="296">
        <f t="shared" si="8"/>
        <v>0</v>
      </c>
      <c r="K23" s="297"/>
      <c r="L23" s="298"/>
    </row>
    <row r="24" spans="2:15" ht="24" customHeight="1">
      <c r="B24" s="367">
        <v>21</v>
      </c>
      <c r="C24" s="299" t="s">
        <v>1948</v>
      </c>
      <c r="D24" s="300">
        <f>+E24+F24</f>
        <v>0</v>
      </c>
      <c r="E24" s="301"/>
      <c r="F24" s="302"/>
      <c r="G24" s="303">
        <f>+H24+I24</f>
        <v>0</v>
      </c>
      <c r="H24" s="301"/>
      <c r="I24" s="302"/>
      <c r="J24" s="304">
        <f>+K24+L24</f>
        <v>0</v>
      </c>
      <c r="K24" s="305"/>
      <c r="L24" s="306"/>
    </row>
    <row r="25" spans="2:15" ht="24" customHeight="1">
      <c r="B25" s="367">
        <v>22</v>
      </c>
      <c r="C25" s="307" t="s">
        <v>1949</v>
      </c>
      <c r="D25" s="232">
        <f t="shared" ref="D25" si="9">+E25+F25</f>
        <v>0</v>
      </c>
      <c r="E25" s="233"/>
      <c r="F25" s="234"/>
      <c r="G25" s="279">
        <f t="shared" ref="G25" si="10">+H25+I25</f>
        <v>0</v>
      </c>
      <c r="H25" s="233"/>
      <c r="I25" s="234"/>
      <c r="J25" s="280">
        <f t="shared" ref="J25" si="11">+K25+L25</f>
        <v>0</v>
      </c>
      <c r="K25" s="233"/>
      <c r="L25" s="68"/>
    </row>
    <row r="26" spans="2:15" ht="24" customHeight="1">
      <c r="B26" s="367">
        <v>23</v>
      </c>
      <c r="C26" s="308" t="s">
        <v>855</v>
      </c>
      <c r="D26" s="232">
        <f>+E26+F26</f>
        <v>0</v>
      </c>
      <c r="E26" s="233"/>
      <c r="F26" s="234"/>
      <c r="G26" s="279">
        <f>+H26+I26</f>
        <v>0</v>
      </c>
      <c r="H26" s="233"/>
      <c r="I26" s="234"/>
      <c r="J26" s="280">
        <f>+K26+L26</f>
        <v>0</v>
      </c>
      <c r="K26" s="233"/>
      <c r="L26" s="68"/>
    </row>
    <row r="27" spans="2:15" ht="24" customHeight="1" thickBot="1">
      <c r="B27" s="367">
        <v>24</v>
      </c>
      <c r="C27" s="309" t="s">
        <v>2130</v>
      </c>
      <c r="D27" s="236">
        <f>+E27+F27</f>
        <v>0</v>
      </c>
      <c r="E27" s="237"/>
      <c r="F27" s="238"/>
      <c r="G27" s="310">
        <f>+H27+I27</f>
        <v>0</v>
      </c>
      <c r="H27" s="237"/>
      <c r="I27" s="238"/>
      <c r="J27" s="311">
        <f>+K27+L27</f>
        <v>0</v>
      </c>
      <c r="K27" s="237"/>
      <c r="L27" s="312"/>
    </row>
    <row r="28" spans="2:15" ht="18" customHeight="1" thickTop="1">
      <c r="C28" s="313" t="s">
        <v>845</v>
      </c>
      <c r="D28" s="29"/>
      <c r="E28" s="183" t="str">
        <f>IF(E6&lt;=('CUADRO 1'!E6+'CUADRO 1'!E7+'CUADRO 1'!E8),"","XX")</f>
        <v/>
      </c>
      <c r="F28" s="183" t="str">
        <f>IF(F6&lt;=('CUADRO 1'!F6+'CUADRO 1'!F7+'CUADRO 1'!F8),"","XX")</f>
        <v/>
      </c>
      <c r="G28" s="29"/>
      <c r="H28" s="314" t="str">
        <f>IF(OR(H7&gt;E7,H8&gt;E8,H9&gt;E9,H10&gt;E10,H11&gt;E11,H12&gt;E12,H14&gt;E14,H15&gt;E15,H16&gt;E16,H18&gt;E18,H19&gt;E19,H20&gt;E20,H21&gt;E21,H22&gt;E22,H23&gt;E23,H24&gt;E24,H25&gt;E25,H26&gt;E26,H27&gt;E27),"XXX","")</f>
        <v/>
      </c>
      <c r="I28" s="314" t="str">
        <f>IF(OR(I7&gt;F7,I8&gt;F8,I9&gt;F9,I10&gt;F10,I11&gt;F11,I12&gt;F12,I14&gt;F14,I15&gt;F15,I16&gt;F16,I18&gt;F18,I19&gt;F19,I20&gt;F20,I21&gt;F21,I22&gt;F22,I23&gt;F23,I24&gt;F24,I25&gt;F25,I26&gt;F26,I27&gt;F27),"XXX","")</f>
        <v/>
      </c>
      <c r="J28" s="29"/>
      <c r="K28" s="315" t="str">
        <f>IF(OR(K7&gt;E7,K8&gt;E8,K9&gt;E9,K10&gt;E10,K11&gt;E11,K12&gt;E12,K14&gt;E14,K15&gt;E15,K16&gt;E16,K18&gt;E18,K19&gt;E19,K20&gt;E20,K21&gt;E21,K22&gt;E22,K23&gt;E23,K24&gt;E24,K25&gt;E25,K26&gt;E26,K27&gt;E27),"XXX","")</f>
        <v/>
      </c>
      <c r="L28" s="315" t="str">
        <f>IF(OR(L7&gt;F7,L8&gt;F8,L9&gt;F9,L10&gt;F10,L11&gt;F11,L12&gt;F12,L14&gt;F14,L15&gt;F15,L16&gt;F16,L18&gt;F18,L19&gt;F19,L20&gt;F20,L21&gt;F21,L22&gt;F22,L23&gt;F23,L24&gt;F24,L25&gt;F25,L26&gt;F26,L27&gt;F27),"XXX","")</f>
        <v/>
      </c>
    </row>
    <row r="29" spans="2:15" ht="18" customHeight="1">
      <c r="C29" s="313" t="s">
        <v>872</v>
      </c>
      <c r="D29" s="600" t="str">
        <f>IF(OR(E28="XX",F28="XX"),"XX = ¡VERIFICAR!.  El total de hombres o mujeres de la parte (1) de este Cuadro, es mayor a lo reportado en el Cuadro 1.","")</f>
        <v/>
      </c>
      <c r="E29" s="600"/>
      <c r="F29" s="600"/>
      <c r="G29" s="600"/>
      <c r="H29" s="600"/>
      <c r="I29" s="600"/>
      <c r="J29" s="316"/>
      <c r="K29" s="599" t="str">
        <f>IF(OR(K28="XXX",L28="XXX"),"XXX = ¡VERIFICAR!.  En alguna Discapacidad o Condición se están indicando más estudiantes Alfabetizados que los reportados en la parte (1).","")</f>
        <v/>
      </c>
      <c r="L29" s="599"/>
      <c r="M29" s="317"/>
      <c r="N29" s="317"/>
      <c r="O29" s="317"/>
    </row>
    <row r="30" spans="2:15" ht="18" customHeight="1">
      <c r="C30" s="313"/>
      <c r="D30" s="600"/>
      <c r="E30" s="600"/>
      <c r="F30" s="600"/>
      <c r="G30" s="600"/>
      <c r="H30" s="600"/>
      <c r="I30" s="600"/>
      <c r="J30" s="316"/>
      <c r="K30" s="599"/>
      <c r="L30" s="599"/>
      <c r="M30" s="317"/>
      <c r="N30" s="317"/>
      <c r="O30" s="317"/>
    </row>
    <row r="31" spans="2:15" ht="18" customHeight="1">
      <c r="C31" s="313" t="s">
        <v>873</v>
      </c>
      <c r="D31" s="600"/>
      <c r="E31" s="600"/>
      <c r="F31" s="600"/>
      <c r="G31" s="600"/>
      <c r="H31" s="600"/>
      <c r="I31" s="600"/>
      <c r="J31" s="316"/>
      <c r="K31" s="599"/>
      <c r="L31" s="599"/>
      <c r="M31" s="317"/>
      <c r="N31" s="317"/>
      <c r="O31" s="317"/>
    </row>
    <row r="32" spans="2:15" ht="18" customHeight="1">
      <c r="C32" s="132" t="s">
        <v>874</v>
      </c>
      <c r="D32" s="600" t="str">
        <f>IF(OR(H28="XXX",I28="XXX"),"XXX = ¡VERIFICAR!.  En alguna Discapacidad o Condición se están indicando más estudiantes con Servicios de Apoyo que el total indicado con la Discapacidad o Condición.","")</f>
        <v/>
      </c>
      <c r="E32" s="600"/>
      <c r="F32" s="600"/>
      <c r="G32" s="600"/>
      <c r="H32" s="600"/>
      <c r="I32" s="600"/>
      <c r="J32" s="317"/>
      <c r="K32" s="599"/>
      <c r="L32" s="599"/>
      <c r="M32" s="317"/>
      <c r="N32" s="317"/>
      <c r="O32" s="317"/>
    </row>
    <row r="33" spans="2:15" ht="18" customHeight="1">
      <c r="C33" s="132"/>
      <c r="D33" s="600"/>
      <c r="E33" s="600"/>
      <c r="F33" s="600"/>
      <c r="G33" s="600"/>
      <c r="H33" s="600"/>
      <c r="I33" s="600"/>
      <c r="J33" s="317"/>
      <c r="K33" s="599"/>
      <c r="L33" s="599"/>
      <c r="M33" s="317"/>
      <c r="N33" s="317"/>
      <c r="O33" s="317"/>
    </row>
    <row r="34" spans="2:15" ht="18" customHeight="1">
      <c r="C34" s="318"/>
      <c r="D34" s="600"/>
      <c r="E34" s="600"/>
      <c r="F34" s="600"/>
      <c r="G34" s="600"/>
      <c r="H34" s="600"/>
      <c r="I34" s="600"/>
      <c r="J34" s="317"/>
      <c r="K34" s="599"/>
      <c r="L34" s="599"/>
      <c r="M34" s="317"/>
      <c r="N34" s="317"/>
      <c r="O34" s="317"/>
    </row>
    <row r="35" spans="2:15" ht="18" customHeight="1">
      <c r="C35" s="188" t="s">
        <v>190</v>
      </c>
      <c r="D35" s="601"/>
      <c r="E35" s="601"/>
      <c r="F35" s="601"/>
      <c r="G35" s="601"/>
      <c r="H35" s="601"/>
      <c r="I35" s="601"/>
      <c r="J35" s="317"/>
      <c r="K35" s="599"/>
      <c r="L35" s="599"/>
      <c r="M35" s="317"/>
      <c r="N35" s="317"/>
      <c r="O35" s="317"/>
    </row>
    <row r="36" spans="2:15" ht="14.25" customHeight="1">
      <c r="B36" s="367">
        <v>25</v>
      </c>
      <c r="C36" s="556"/>
      <c r="D36" s="557"/>
      <c r="E36" s="557"/>
      <c r="F36" s="557"/>
      <c r="G36" s="557"/>
      <c r="H36" s="557"/>
      <c r="I36" s="558"/>
      <c r="K36" s="599"/>
      <c r="L36" s="599"/>
    </row>
    <row r="37" spans="2:15" ht="14.25" customHeight="1">
      <c r="C37" s="559"/>
      <c r="D37" s="560"/>
      <c r="E37" s="560"/>
      <c r="F37" s="560"/>
      <c r="G37" s="560"/>
      <c r="H37" s="560"/>
      <c r="I37" s="561"/>
      <c r="K37" s="599"/>
      <c r="L37" s="599"/>
    </row>
    <row r="38" spans="2:15" ht="14.25" customHeight="1">
      <c r="C38" s="559"/>
      <c r="D38" s="560"/>
      <c r="E38" s="560"/>
      <c r="F38" s="560"/>
      <c r="G38" s="560"/>
      <c r="H38" s="560"/>
      <c r="I38" s="561"/>
      <c r="K38" s="599"/>
      <c r="L38" s="599"/>
    </row>
    <row r="39" spans="2:15" ht="14.25" customHeight="1">
      <c r="C39" s="562"/>
      <c r="D39" s="563"/>
      <c r="E39" s="563"/>
      <c r="F39" s="563"/>
      <c r="G39" s="563"/>
      <c r="H39" s="563"/>
      <c r="I39" s="564"/>
      <c r="K39" s="599"/>
      <c r="L39" s="599"/>
    </row>
    <row r="40" spans="2:15" ht="8.25" customHeight="1"/>
  </sheetData>
  <sheetProtection algorithmName="SHA-512" hashValue="Q776hvUD3d+dpQwDEXDpCZjBxx7GvM0oNV5c4KF17BZT8pLYSAWrXy2E55j23DqNjiOoLVe9ewYLWuZkHxFUFA==" saltValue="jinNHbbeR1gUSosJRJCdKA==" spinCount="100000" sheet="1" objects="1" scenarios="1"/>
  <mergeCells count="8">
    <mergeCell ref="K29:L39"/>
    <mergeCell ref="D32:I35"/>
    <mergeCell ref="C36:I39"/>
    <mergeCell ref="D3:F4"/>
    <mergeCell ref="G3:I4"/>
    <mergeCell ref="D29:I31"/>
    <mergeCell ref="C3:C4"/>
    <mergeCell ref="J3:L4"/>
  </mergeCells>
  <conditionalFormatting sqref="D7:D27">
    <cfRule type="cellIs" dxfId="42" priority="131" operator="equal">
      <formula>0</formula>
    </cfRule>
  </conditionalFormatting>
  <conditionalFormatting sqref="D29:I31">
    <cfRule type="notContainsBlanks" dxfId="41" priority="92">
      <formula>LEN(TRIM(D29))&gt;0</formula>
    </cfRule>
  </conditionalFormatting>
  <conditionalFormatting sqref="D32:I35">
    <cfRule type="notContainsBlanks" dxfId="40" priority="163">
      <formula>LEN(TRIM(D32))&gt;0</formula>
    </cfRule>
  </conditionalFormatting>
  <conditionalFormatting sqref="D6:L6">
    <cfRule type="cellIs" dxfId="39" priority="94" operator="equal">
      <formula>0</formula>
    </cfRule>
  </conditionalFormatting>
  <conditionalFormatting sqref="D13:L13">
    <cfRule type="cellIs" dxfId="38" priority="20" operator="equal">
      <formula>0</formula>
    </cfRule>
  </conditionalFormatting>
  <conditionalFormatting sqref="D17:L17">
    <cfRule type="cellIs" dxfId="37" priority="21" operator="equal">
      <formula>0</formula>
    </cfRule>
  </conditionalFormatting>
  <conditionalFormatting sqref="G7:G27">
    <cfRule type="cellIs" dxfId="36" priority="120" operator="equal">
      <formula>0</formula>
    </cfRule>
  </conditionalFormatting>
  <conditionalFormatting sqref="J7:J27">
    <cfRule type="cellIs" dxfId="35" priority="81" operator="equal">
      <formula>0</formula>
    </cfRule>
  </conditionalFormatting>
  <conditionalFormatting sqref="J32:J35">
    <cfRule type="notContainsBlanks" dxfId="34" priority="93">
      <formula>LEN(TRIM(J32))&gt;0</formula>
    </cfRule>
  </conditionalFormatting>
  <conditionalFormatting sqref="K7:L12">
    <cfRule type="cellIs" dxfId="33" priority="14" operator="greaterThan">
      <formula>E7</formula>
    </cfRule>
  </conditionalFormatting>
  <conditionalFormatting sqref="K14:L16">
    <cfRule type="cellIs" dxfId="32" priority="11" operator="greaterThan">
      <formula>E14</formula>
    </cfRule>
  </conditionalFormatting>
  <conditionalFormatting sqref="K18:L27">
    <cfRule type="cellIs" dxfId="31" priority="1" operator="greaterThan">
      <formula>E18</formula>
    </cfRule>
  </conditionalFormatting>
  <conditionalFormatting sqref="K29:L39">
    <cfRule type="notContainsBlanks" dxfId="30" priority="91">
      <formula>LEN(TRIM(K29))&gt;0</formula>
    </cfRule>
  </conditionalFormatting>
  <dataValidations count="1">
    <dataValidation type="whole" operator="greaterThanOrEqual" allowBlank="1" showInputMessage="1" showErrorMessage="1" sqref="D6:L27" xr:uid="{00000000-0002-0000-0700-000000000000}">
      <formula1>0</formula1>
    </dataValidation>
  </dataValidations>
  <printOptions horizontalCentered="1" verticalCentered="1"/>
  <pageMargins left="0.19685039370078741" right="0.19685039370078741" top="0.23622047244094491" bottom="0.3" header="0.43307086614173229" footer="0.19685039370078741"/>
  <pageSetup scale="66" orientation="landscape" r:id="rId1"/>
  <headerFooter scaleWithDoc="0">
    <oddFooter>&amp;R&amp;"Goudy,Negrita Cursiva"Técnica Nocturna&amp;"Goudy,Cursiva",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8"/>
  <dimension ref="A1:I18"/>
  <sheetViews>
    <sheetView showGridLines="0" showRuler="0" zoomScale="90" zoomScaleNormal="90" workbookViewId="0"/>
  </sheetViews>
  <sheetFormatPr baseColWidth="10" defaultColWidth="11.44140625" defaultRowHeight="13.8"/>
  <cols>
    <col min="1" max="1" width="6.6640625" style="129" customWidth="1"/>
    <col min="2" max="2" width="6.77734375" style="453" hidden="1" customWidth="1"/>
    <col min="3" max="3" width="31.88671875" style="129" customWidth="1"/>
    <col min="4" max="5" width="15.109375" style="129" customWidth="1"/>
    <col min="6" max="6" width="8" style="129" customWidth="1"/>
    <col min="7" max="7" width="15.109375" style="129" customWidth="1"/>
    <col min="8" max="8" width="8" style="129" customWidth="1"/>
    <col min="9" max="16384" width="11.44140625" style="129"/>
  </cols>
  <sheetData>
    <row r="1" spans="1:9" ht="18" customHeight="1">
      <c r="C1" s="190" t="s">
        <v>733</v>
      </c>
      <c r="E1" s="48"/>
      <c r="F1" s="48"/>
      <c r="G1" s="48"/>
      <c r="H1" s="48"/>
      <c r="I1" s="48"/>
    </row>
    <row r="2" spans="1:9" ht="17.399999999999999">
      <c r="C2" s="138" t="s">
        <v>847</v>
      </c>
      <c r="D2" s="190"/>
      <c r="E2" s="190"/>
      <c r="F2" s="190"/>
      <c r="G2" s="190"/>
      <c r="H2" s="190"/>
    </row>
    <row r="3" spans="1:9" ht="17.399999999999999">
      <c r="C3" s="138" t="s">
        <v>2096</v>
      </c>
      <c r="D3" s="190"/>
      <c r="E3" s="190"/>
      <c r="F3" s="190"/>
      <c r="G3" s="190"/>
      <c r="H3" s="190"/>
    </row>
    <row r="4" spans="1:9" ht="18" thickBot="1">
      <c r="A4" s="241"/>
      <c r="C4" s="138" t="s">
        <v>848</v>
      </c>
      <c r="D4" s="241"/>
      <c r="E4" s="241"/>
      <c r="F4" s="241"/>
      <c r="G4" s="241"/>
      <c r="H4" s="241"/>
    </row>
    <row r="5" spans="1:9" ht="27" customHeight="1" thickTop="1" thickBot="1">
      <c r="B5" s="453">
        <v>1</v>
      </c>
      <c r="C5" s="463" t="s">
        <v>189</v>
      </c>
      <c r="D5" s="242" t="s">
        <v>0</v>
      </c>
      <c r="E5" s="621" t="s">
        <v>94</v>
      </c>
      <c r="F5" s="622"/>
      <c r="G5" s="623" t="s">
        <v>95</v>
      </c>
      <c r="H5" s="623"/>
    </row>
    <row r="6" spans="1:9" ht="30.75" customHeight="1" thickTop="1" thickBot="1">
      <c r="B6" s="454">
        <v>2</v>
      </c>
      <c r="C6" s="243" t="s">
        <v>754</v>
      </c>
      <c r="D6" s="244">
        <f>SUM(D7:D9)</f>
        <v>0</v>
      </c>
      <c r="E6" s="245">
        <f>SUM(E7:E9)</f>
        <v>0</v>
      </c>
      <c r="F6" s="246" t="s">
        <v>2097</v>
      </c>
      <c r="G6" s="245">
        <f>SUM(G7:G9)</f>
        <v>0</v>
      </c>
      <c r="H6" s="247" t="s">
        <v>2097</v>
      </c>
    </row>
    <row r="7" spans="1:9" ht="28.5" customHeight="1">
      <c r="B7" s="453">
        <v>3</v>
      </c>
      <c r="C7" s="248" t="s">
        <v>730</v>
      </c>
      <c r="D7" s="232">
        <f t="shared" ref="D7:D9" si="0">+E7+G7</f>
        <v>0</v>
      </c>
      <c r="E7" s="249"/>
      <c r="F7" s="250" t="str">
        <f>IFERROR(VLOOKUP(Portada!$D$7,aplazados,24,FALSE),"")</f>
        <v/>
      </c>
      <c r="G7" s="249"/>
      <c r="H7" s="251" t="str">
        <f>IFERROR(VLOOKUP(Portada!$D$7,aplazados,32,FALSE),"")</f>
        <v/>
      </c>
    </row>
    <row r="8" spans="1:9" ht="28.5" customHeight="1">
      <c r="B8" s="453">
        <v>4</v>
      </c>
      <c r="C8" s="248" t="s">
        <v>738</v>
      </c>
      <c r="D8" s="252">
        <f t="shared" si="0"/>
        <v>0</v>
      </c>
      <c r="E8" s="249"/>
      <c r="F8" s="250" t="str">
        <f>IFERROR(VLOOKUP(Portada!$D$7,aplazados,26,FALSE),"")</f>
        <v/>
      </c>
      <c r="G8" s="249"/>
      <c r="H8" s="251" t="str">
        <f>IFERROR(VLOOKUP(Portada!$D$7,aplazados,33,FALSE),"")</f>
        <v/>
      </c>
    </row>
    <row r="9" spans="1:9" ht="28.5" customHeight="1" thickBot="1">
      <c r="B9" s="453">
        <v>5</v>
      </c>
      <c r="C9" s="253" t="s">
        <v>739</v>
      </c>
      <c r="D9" s="254">
        <f t="shared" si="0"/>
        <v>0</v>
      </c>
      <c r="E9" s="255"/>
      <c r="F9" s="256" t="str">
        <f>IFERROR(VLOOKUP(Portada!$D$7,aplazados,28,FALSE),"")</f>
        <v/>
      </c>
      <c r="G9" s="255"/>
      <c r="H9" s="257" t="str">
        <f>IFERROR(VLOOKUP(Portada!$D$7,aplazados,34,FALSE),"")</f>
        <v/>
      </c>
    </row>
    <row r="10" spans="1:9" s="261" customFormat="1" ht="9.75" customHeight="1" thickTop="1">
      <c r="A10" s="258"/>
      <c r="B10" s="455"/>
      <c r="C10" s="259"/>
      <c r="D10" s="258"/>
      <c r="E10" s="260" t="str">
        <f>IF(OR(E7&gt;F7,E8&gt;F8,E9&gt;F9),"XX","")</f>
        <v/>
      </c>
      <c r="F10" s="258"/>
      <c r="G10" s="260" t="str">
        <f>IF(OR(G7&gt;H7,G8&gt;H8,G9&gt;H9),"XX","")</f>
        <v/>
      </c>
      <c r="H10" s="258"/>
    </row>
    <row r="11" spans="1:9" ht="30" customHeight="1">
      <c r="C11" s="577" t="str">
        <f>IF(OR(E10="XX",G10="XX"),"¡VERIFICAR!.  El dato digitado es mayor a la cifra de aplazados reportada en el Censo Escolar 2023-Informe Final.","")</f>
        <v/>
      </c>
      <c r="D11" s="577"/>
      <c r="E11" s="577"/>
      <c r="F11" s="577"/>
      <c r="G11" s="577"/>
      <c r="H11" s="577"/>
    </row>
    <row r="12" spans="1:9" ht="30" customHeight="1">
      <c r="C12" s="577"/>
      <c r="D12" s="577"/>
      <c r="E12" s="577"/>
      <c r="F12" s="577"/>
      <c r="G12" s="577"/>
      <c r="H12" s="577"/>
    </row>
    <row r="13" spans="1:9" ht="15.6">
      <c r="C13" s="130" t="s">
        <v>190</v>
      </c>
    </row>
    <row r="14" spans="1:9">
      <c r="B14" s="453">
        <v>6</v>
      </c>
      <c r="C14" s="612"/>
      <c r="D14" s="613"/>
      <c r="E14" s="613"/>
      <c r="F14" s="613"/>
      <c r="G14" s="613"/>
      <c r="H14" s="614"/>
    </row>
    <row r="15" spans="1:9">
      <c r="C15" s="615"/>
      <c r="D15" s="616"/>
      <c r="E15" s="616"/>
      <c r="F15" s="616"/>
      <c r="G15" s="616"/>
      <c r="H15" s="617"/>
    </row>
    <row r="16" spans="1:9">
      <c r="C16" s="615"/>
      <c r="D16" s="616"/>
      <c r="E16" s="616"/>
      <c r="F16" s="616"/>
      <c r="G16" s="616"/>
      <c r="H16" s="617"/>
    </row>
    <row r="17" spans="3:8">
      <c r="C17" s="615"/>
      <c r="D17" s="616"/>
      <c r="E17" s="616"/>
      <c r="F17" s="616"/>
      <c r="G17" s="616"/>
      <c r="H17" s="617"/>
    </row>
    <row r="18" spans="3:8">
      <c r="C18" s="618"/>
      <c r="D18" s="619"/>
      <c r="E18" s="619"/>
      <c r="F18" s="619"/>
      <c r="G18" s="619"/>
      <c r="H18" s="620"/>
    </row>
  </sheetData>
  <sheetProtection algorithmName="SHA-512" hashValue="qdSNVYBMjsfrTHq7XilIchNtYcidhKNbsx8CIRsCTO+IrUsaPkeUrHbI4Ky5Wo+anD1h909nWf2Ea8FNs0fBWQ==" saltValue="UsgHlsGlSj43l3dKnCUZ8g==" spinCount="100000" sheet="1" objects="1" scenarios="1"/>
  <mergeCells count="4">
    <mergeCell ref="C14:H18"/>
    <mergeCell ref="E5:F5"/>
    <mergeCell ref="G5:H5"/>
    <mergeCell ref="C11:H12"/>
  </mergeCells>
  <conditionalFormatting sqref="C11:H12">
    <cfRule type="notContainsBlanks" dxfId="29" priority="1">
      <formula>LEN(TRIM(C11))&gt;0</formula>
    </cfRule>
  </conditionalFormatting>
  <conditionalFormatting sqref="E6 D6:D9 F7:F9 H7:H9">
    <cfRule type="cellIs" dxfId="28" priority="27" operator="equal">
      <formula>0</formula>
    </cfRule>
  </conditionalFormatting>
  <conditionalFormatting sqref="E7:E9">
    <cfRule type="expression" dxfId="27" priority="8">
      <formula>E7&gt;F7</formula>
    </cfRule>
  </conditionalFormatting>
  <conditionalFormatting sqref="G6">
    <cfRule type="cellIs" dxfId="26" priority="25" operator="equal">
      <formula>0</formula>
    </cfRule>
  </conditionalFormatting>
  <conditionalFormatting sqref="G7:G9">
    <cfRule type="expression" dxfId="25" priority="2">
      <formula>G7&gt;H7</formula>
    </cfRule>
  </conditionalFormatting>
  <dataValidations count="1">
    <dataValidation type="whole" operator="greaterThanOrEqual" allowBlank="1" showInputMessage="1" showErrorMessage="1" sqref="D6:E9 G6:G9" xr:uid="{00000000-0002-0000-0800-000000000000}">
      <formula1>0</formula1>
    </dataValidation>
  </dataValidations>
  <printOptions horizontalCentered="1" verticalCentered="1"/>
  <pageMargins left="0.19685039370078741" right="0.19685039370078741" top="0.23622047244094491" bottom="0.23622047244094491" header="0.43307086614173229" footer="0.19685039370078741"/>
  <pageSetup scale="68" orientation="landscape" r:id="rId1"/>
  <headerFooter scaleWithDoc="0">
    <oddFooter>&amp;R&amp;"Goudy,Negrita Cursiva"Técnica Nocturna&amp;"Goudy,Cursiva",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24</vt:i4>
      </vt:variant>
    </vt:vector>
  </HeadingPairs>
  <TitlesOfParts>
    <vt:vector size="41" baseType="lpstr">
      <vt:lpstr>ubicacion</vt:lpstr>
      <vt:lpstr>Códigos Portada</vt:lpstr>
      <vt:lpstr>Portada</vt:lpstr>
      <vt:lpstr>CUADRO 1</vt:lpstr>
      <vt:lpstr>CUADRO 2</vt:lpstr>
      <vt:lpstr>CUADRO 3</vt:lpstr>
      <vt:lpstr>CUADRO 4</vt:lpstr>
      <vt:lpstr>CUADRO 5</vt:lpstr>
      <vt:lpstr>CUADRO 6</vt:lpstr>
      <vt:lpstr>RenCT</vt:lpstr>
      <vt:lpstr>CUADRO 7</vt:lpstr>
      <vt:lpstr>CUADRO 8</vt:lpstr>
      <vt:lpstr>CUADRO 9</vt:lpstr>
      <vt:lpstr>CUADRO 10</vt:lpstr>
      <vt:lpstr>CUADRO 11</vt:lpstr>
      <vt:lpstr>CUADRO 12</vt:lpstr>
      <vt:lpstr>CUADRO 13</vt:lpstr>
      <vt:lpstr>aplazados</vt:lpstr>
      <vt:lpstr>'CUADRO 1'!Área_de_impresión</vt:lpstr>
      <vt:lpstr>'CUADRO 10'!Área_de_impresión</vt:lpstr>
      <vt:lpstr>'CUADRO 11'!Área_de_impresión</vt:lpstr>
      <vt:lpstr>'CUADRO 12'!Área_de_impresión</vt:lpstr>
      <vt:lpstr>'CUADRO 13'!Área_de_impresión</vt:lpstr>
      <vt:lpstr>'CUADRO 2'!Área_de_impresión</vt:lpstr>
      <vt:lpstr>'CUADRO 3'!Área_de_impresión</vt:lpstr>
      <vt:lpstr>'CUADRO 4'!Área_de_impresión</vt:lpstr>
      <vt:lpstr>'CUADRO 5'!Área_de_impresión</vt:lpstr>
      <vt:lpstr>'CUADRO 6'!Área_de_impresión</vt:lpstr>
      <vt:lpstr>'CUADRO 7'!Área_de_impresión</vt:lpstr>
      <vt:lpstr>'CUADRO 8'!Área_de_impresión</vt:lpstr>
      <vt:lpstr>'CUADRO 9'!Área_de_impresión</vt:lpstr>
      <vt:lpstr>Portada!Área_de_impresión</vt:lpstr>
      <vt:lpstr>codigo</vt:lpstr>
      <vt:lpstr>datos</vt:lpstr>
      <vt:lpstr>MARCA</vt:lpstr>
      <vt:lpstr>prov</vt:lpstr>
      <vt:lpstr>sino</vt:lpstr>
      <vt:lpstr>sino1</vt:lpstr>
      <vt:lpstr>'CUADRO 2'!Títulos_a_imprimir</vt:lpstr>
      <vt:lpstr>ubic</vt:lpstr>
      <vt:lpstr>ubicac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dbrenes</dc:creator>
  <cp:lastModifiedBy>Dixie Brenes Vindas</cp:lastModifiedBy>
  <cp:lastPrinted>2024-03-14T15:58:06Z</cp:lastPrinted>
  <dcterms:created xsi:type="dcterms:W3CDTF">2011-05-27T17:11:21Z</dcterms:created>
  <dcterms:modified xsi:type="dcterms:W3CDTF">2024-03-19T18:57:14Z</dcterms:modified>
</cp:coreProperties>
</file>