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minmepcr-my.sharepoint.com/personal/sonia_hidalgo_chinchilla_mep_go_cr/Documents/RITA CH/PAGINA WEB DOC DFP-2024 remitios Ale DPI 09082024/CENTROS ENSEÑANZA ESPECIAL/"/>
    </mc:Choice>
  </mc:AlternateContent>
  <xr:revisionPtr revIDLastSave="0" documentId="8_{9AB55FCB-403D-40CE-8DC6-DF4F8C68B162}" xr6:coauthVersionLast="47" xr6:coauthVersionMax="47" xr10:uidLastSave="{00000000-0000-0000-0000-000000000000}"/>
  <workbookProtection workbookAlgorithmName="SHA-512" workbookHashValue="eta6TCovYu68LNAt0AZgkNMboZmwCbTdgTBqoJRwY9/r+5hJ0k8PE8YWvIdj4MAOy60uUWBKj1HVUdEeBs15rQ==" workbookSaltValue="N/smhCjvcuwp70o6pqqm3w==" workbookSpinCount="100000" lockStructure="1"/>
  <bookViews>
    <workbookView xWindow="-120" yWindow="-120" windowWidth="29040" windowHeight="15720" xr2:uid="{00000000-000D-0000-FFFF-FFFF00000000}"/>
  </bookViews>
  <sheets>
    <sheet name="CEE " sheetId="1" r:id="rId1"/>
    <sheet name="BASE DE DATOS" sheetId="2" state="hidden" r:id="rId2"/>
  </sheets>
  <definedNames>
    <definedName name="_xlnm._FilterDatabase" localSheetId="0" hidden="1">'CEE '!$A$18:$AQ$73</definedName>
    <definedName name="_xlnm.Print_Area" localSheetId="0">'CEE '!$A$1:$P$75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1" l="1"/>
  <c r="N38" i="1"/>
  <c r="F29" i="1"/>
  <c r="F36" i="1"/>
  <c r="F37" i="1"/>
  <c r="H38" i="1"/>
  <c r="E39" i="1"/>
  <c r="D9" i="1" l="1"/>
  <c r="D8" i="1" l="1"/>
  <c r="N5" i="1"/>
  <c r="F72" i="1" l="1"/>
  <c r="G72" i="1" s="1"/>
  <c r="H63" i="1" l="1"/>
  <c r="F63" i="1"/>
  <c r="K63" i="1" s="1"/>
  <c r="H42" i="1"/>
  <c r="F42" i="1"/>
  <c r="O42" i="1" s="1"/>
  <c r="H32" i="1"/>
  <c r="F32" i="1"/>
  <c r="G32" i="1" s="1"/>
  <c r="O63" i="1" l="1"/>
  <c r="M63" i="1"/>
  <c r="P63" i="1"/>
  <c r="L63" i="1"/>
  <c r="N63" i="1"/>
  <c r="G63" i="1"/>
  <c r="J63" i="1"/>
  <c r="J42" i="1"/>
  <c r="L42" i="1"/>
  <c r="M42" i="1"/>
  <c r="G42" i="1"/>
  <c r="P42" i="1"/>
  <c r="K42" i="1"/>
  <c r="N42" i="1"/>
  <c r="K32" i="1"/>
  <c r="J32" i="1"/>
  <c r="L32" i="1"/>
  <c r="M32" i="1"/>
  <c r="N32" i="1"/>
  <c r="O32" i="1"/>
  <c r="P32" i="1"/>
  <c r="F48" i="1" l="1"/>
  <c r="H36" i="1" l="1"/>
  <c r="H49" i="1" l="1"/>
  <c r="H48" i="1" l="1"/>
  <c r="H51" i="1"/>
  <c r="F51" i="1"/>
  <c r="N48" i="1" l="1"/>
  <c r="K48" i="1"/>
  <c r="H37" i="1"/>
  <c r="F34" i="1" l="1"/>
  <c r="E50" i="1"/>
  <c r="F27" i="1" l="1"/>
  <c r="L27" i="1" s="1"/>
  <c r="F65" i="1" l="1"/>
  <c r="G65" i="1" s="1"/>
  <c r="H65" i="1"/>
  <c r="P65" i="1" l="1"/>
  <c r="O65" i="1"/>
  <c r="N65" i="1"/>
  <c r="M65" i="1"/>
  <c r="L65" i="1"/>
  <c r="J65" i="1"/>
  <c r="K65" i="1"/>
  <c r="J38" i="1" l="1"/>
  <c r="L38" i="1"/>
  <c r="M38" i="1"/>
  <c r="F55" i="1"/>
  <c r="G55" i="1" s="1"/>
  <c r="H55" i="1"/>
  <c r="F49" i="1"/>
  <c r="F44" i="1"/>
  <c r="G44" i="1" s="1"/>
  <c r="H44" i="1"/>
  <c r="G38" i="1"/>
  <c r="F33" i="1"/>
  <c r="G33" i="1" s="1"/>
  <c r="H33" i="1"/>
  <c r="L20" i="1"/>
  <c r="H20" i="1"/>
  <c r="N49" i="1" l="1"/>
  <c r="K49" i="1"/>
  <c r="G49" i="1"/>
  <c r="M49" i="1"/>
  <c r="L49" i="1"/>
  <c r="J49" i="1"/>
  <c r="P55" i="1"/>
  <c r="J55" i="1"/>
  <c r="O55" i="1"/>
  <c r="L55" i="1"/>
  <c r="K55" i="1"/>
  <c r="N55" i="1"/>
  <c r="M55" i="1"/>
  <c r="P49" i="1"/>
  <c r="O49" i="1"/>
  <c r="O44" i="1"/>
  <c r="N44" i="1"/>
  <c r="M44" i="1"/>
  <c r="L44" i="1"/>
  <c r="K44" i="1"/>
  <c r="J44" i="1"/>
  <c r="P38" i="1"/>
  <c r="O38" i="1"/>
  <c r="N20" i="1"/>
  <c r="M20" i="1"/>
  <c r="P20" i="1"/>
  <c r="G20" i="1"/>
  <c r="O20" i="1"/>
  <c r="K20" i="1"/>
  <c r="J20" i="1"/>
  <c r="F30" i="1" l="1"/>
  <c r="G30" i="1" s="1"/>
  <c r="G29" i="1" l="1"/>
  <c r="E73" i="1"/>
  <c r="H72" i="1"/>
  <c r="G70" i="1"/>
  <c r="E69" i="1"/>
  <c r="H68" i="1"/>
  <c r="F68" i="1"/>
  <c r="G68" i="1" s="1"/>
  <c r="H67" i="1"/>
  <c r="F67" i="1"/>
  <c r="H66" i="1"/>
  <c r="F66" i="1"/>
  <c r="H64" i="1"/>
  <c r="F64" i="1"/>
  <c r="H62" i="1"/>
  <c r="F62" i="1"/>
  <c r="H61" i="1"/>
  <c r="F61" i="1"/>
  <c r="E60" i="1"/>
  <c r="H59" i="1"/>
  <c r="F59" i="1"/>
  <c r="H58" i="1"/>
  <c r="F58" i="1"/>
  <c r="H57" i="1"/>
  <c r="F57" i="1"/>
  <c r="H56" i="1"/>
  <c r="F56" i="1"/>
  <c r="H54" i="1"/>
  <c r="F54" i="1"/>
  <c r="H53" i="1"/>
  <c r="F53" i="1"/>
  <c r="H52" i="1"/>
  <c r="F52" i="1"/>
  <c r="Q48" i="1"/>
  <c r="H47" i="1"/>
  <c r="F47" i="1"/>
  <c r="K47" i="1" s="1"/>
  <c r="Q47" i="1" s="1"/>
  <c r="H46" i="1"/>
  <c r="F46" i="1"/>
  <c r="H45" i="1"/>
  <c r="F45" i="1"/>
  <c r="H43" i="1"/>
  <c r="F43" i="1"/>
  <c r="H41" i="1"/>
  <c r="F41" i="1"/>
  <c r="G41" i="1" s="1"/>
  <c r="H40" i="1"/>
  <c r="F40" i="1"/>
  <c r="K37" i="1"/>
  <c r="Q37" i="1" s="1"/>
  <c r="K36" i="1"/>
  <c r="Q36" i="1" s="1"/>
  <c r="H35" i="1"/>
  <c r="F35" i="1"/>
  <c r="H34" i="1"/>
  <c r="H31" i="1"/>
  <c r="F31" i="1"/>
  <c r="G31" i="1" s="1"/>
  <c r="H30" i="1"/>
  <c r="M30" i="1"/>
  <c r="O29" i="1"/>
  <c r="E28" i="1"/>
  <c r="H27" i="1"/>
  <c r="J27" i="1"/>
  <c r="H26" i="1"/>
  <c r="F26" i="1"/>
  <c r="H25" i="1"/>
  <c r="F25" i="1"/>
  <c r="H24" i="1"/>
  <c r="F24" i="1"/>
  <c r="N24" i="1" s="1"/>
  <c r="H23" i="1"/>
  <c r="F23" i="1"/>
  <c r="N23" i="1" s="1"/>
  <c r="H22" i="1"/>
  <c r="F22" i="1"/>
  <c r="N22" i="1" s="1"/>
  <c r="H21" i="1"/>
  <c r="F21" i="1"/>
  <c r="N21" i="1" s="1"/>
  <c r="H39" i="1" l="1"/>
  <c r="F50" i="1"/>
  <c r="G50" i="1" s="1"/>
  <c r="H50" i="1"/>
  <c r="G39" i="1"/>
  <c r="N34" i="1"/>
  <c r="J34" i="1"/>
  <c r="J35" i="1"/>
  <c r="L35" i="1"/>
  <c r="N46" i="1"/>
  <c r="K46" i="1"/>
  <c r="M46" i="1"/>
  <c r="N45" i="1"/>
  <c r="K45" i="1"/>
  <c r="M45" i="1"/>
  <c r="N35" i="1"/>
  <c r="R34" i="1"/>
  <c r="L34" i="1"/>
  <c r="J22" i="1"/>
  <c r="J24" i="1"/>
  <c r="J21" i="1"/>
  <c r="J23" i="1"/>
  <c r="G23" i="1"/>
  <c r="R46" i="1"/>
  <c r="Q46" i="1"/>
  <c r="Q35" i="1"/>
  <c r="R35" i="1"/>
  <c r="Q45" i="1"/>
  <c r="R45" i="1"/>
  <c r="Q34" i="1"/>
  <c r="J59" i="1"/>
  <c r="L59" i="1"/>
  <c r="K40" i="1"/>
  <c r="G40" i="1"/>
  <c r="G46" i="1"/>
  <c r="G48" i="1"/>
  <c r="M53" i="1"/>
  <c r="G53" i="1"/>
  <c r="P56" i="1"/>
  <c r="G56" i="1"/>
  <c r="L66" i="1"/>
  <c r="G66" i="1"/>
  <c r="P26" i="1"/>
  <c r="O26" i="1"/>
  <c r="L26" i="1"/>
  <c r="N26" i="1"/>
  <c r="G26" i="1"/>
  <c r="O35" i="1"/>
  <c r="G35" i="1"/>
  <c r="O37" i="1"/>
  <c r="G37" i="1"/>
  <c r="O52" i="1"/>
  <c r="G52" i="1"/>
  <c r="P61" i="1"/>
  <c r="G61" i="1"/>
  <c r="P64" i="1"/>
  <c r="G64" i="1"/>
  <c r="K22" i="1"/>
  <c r="G22" i="1"/>
  <c r="O24" i="1"/>
  <c r="G24" i="1"/>
  <c r="N25" i="1"/>
  <c r="O25" i="1"/>
  <c r="L25" i="1"/>
  <c r="G25" i="1"/>
  <c r="G27" i="1"/>
  <c r="O34" i="1"/>
  <c r="G34" i="1"/>
  <c r="M36" i="1"/>
  <c r="N36" i="1"/>
  <c r="G36" i="1"/>
  <c r="M51" i="1"/>
  <c r="G51" i="1"/>
  <c r="M52" i="1"/>
  <c r="K62" i="1"/>
  <c r="G62" i="1"/>
  <c r="K64" i="1"/>
  <c r="O43" i="1"/>
  <c r="G43" i="1"/>
  <c r="O58" i="1"/>
  <c r="G58" i="1"/>
  <c r="P21" i="1"/>
  <c r="G21" i="1"/>
  <c r="G45" i="1"/>
  <c r="P47" i="1"/>
  <c r="N47" i="1"/>
  <c r="G47" i="1"/>
  <c r="O54" i="1"/>
  <c r="G54" i="1"/>
  <c r="O57" i="1"/>
  <c r="G57" i="1"/>
  <c r="M59" i="1"/>
  <c r="G59" i="1"/>
  <c r="L67" i="1"/>
  <c r="G67" i="1"/>
  <c r="J62" i="1"/>
  <c r="O62" i="1"/>
  <c r="N62" i="1"/>
  <c r="H69" i="1"/>
  <c r="O61" i="1"/>
  <c r="M61" i="1"/>
  <c r="K61" i="1"/>
  <c r="N59" i="1"/>
  <c r="O59" i="1"/>
  <c r="P58" i="1"/>
  <c r="N58" i="1"/>
  <c r="J58" i="1"/>
  <c r="N57" i="1"/>
  <c r="J54" i="1"/>
  <c r="P54" i="1"/>
  <c r="N54" i="1"/>
  <c r="M54" i="1"/>
  <c r="L54" i="1"/>
  <c r="L53" i="1"/>
  <c r="J52" i="1"/>
  <c r="P52" i="1"/>
  <c r="N52" i="1"/>
  <c r="L52" i="1"/>
  <c r="O51" i="1"/>
  <c r="N51" i="1"/>
  <c r="L51" i="1"/>
  <c r="J51" i="1"/>
  <c r="O31" i="1"/>
  <c r="P27" i="1"/>
  <c r="J26" i="1"/>
  <c r="K21" i="1"/>
  <c r="H60" i="1"/>
  <c r="M47" i="1"/>
  <c r="O45" i="1"/>
  <c r="M37" i="1"/>
  <c r="J30" i="1"/>
  <c r="L31" i="1"/>
  <c r="P34" i="1"/>
  <c r="N30" i="1"/>
  <c r="N31" i="1"/>
  <c r="J37" i="1"/>
  <c r="P37" i="1"/>
  <c r="M31" i="1"/>
  <c r="O30" i="1"/>
  <c r="J31" i="1"/>
  <c r="P31" i="1"/>
  <c r="L37" i="1"/>
  <c r="J29" i="1"/>
  <c r="P29" i="1"/>
  <c r="L29" i="1"/>
  <c r="M29" i="1"/>
  <c r="N29" i="1"/>
  <c r="H73" i="1"/>
  <c r="L4" i="1" s="1"/>
  <c r="N4" i="1" s="1"/>
  <c r="H28" i="1"/>
  <c r="L23" i="1"/>
  <c r="P36" i="1"/>
  <c r="N41" i="1"/>
  <c r="J41" i="1"/>
  <c r="L41" i="1"/>
  <c r="L56" i="1"/>
  <c r="O68" i="1"/>
  <c r="N68" i="1"/>
  <c r="J25" i="1"/>
  <c r="P25" i="1"/>
  <c r="N27" i="1"/>
  <c r="K30" i="1"/>
  <c r="P30" i="1"/>
  <c r="L36" i="1"/>
  <c r="P40" i="1"/>
  <c r="L40" i="1"/>
  <c r="M40" i="1"/>
  <c r="M41" i="1"/>
  <c r="N43" i="1"/>
  <c r="P46" i="1"/>
  <c r="O47" i="1"/>
  <c r="J48" i="1"/>
  <c r="O48" i="1"/>
  <c r="N53" i="1"/>
  <c r="N56" i="1"/>
  <c r="P57" i="1"/>
  <c r="P59" i="1"/>
  <c r="N64" i="1"/>
  <c r="J64" i="1"/>
  <c r="L64" i="1"/>
  <c r="N66" i="1"/>
  <c r="O66" i="1"/>
  <c r="J67" i="1"/>
  <c r="F73" i="1"/>
  <c r="M24" i="1"/>
  <c r="L21" i="1"/>
  <c r="P22" i="1"/>
  <c r="L22" i="1"/>
  <c r="M22" i="1"/>
  <c r="M23" i="1"/>
  <c r="F28" i="1"/>
  <c r="G28" i="1" s="1"/>
  <c r="M21" i="1"/>
  <c r="O23" i="1"/>
  <c r="L30" i="1"/>
  <c r="N40" i="1"/>
  <c r="O41" i="1"/>
  <c r="J43" i="1"/>
  <c r="O46" i="1"/>
  <c r="K51" i="1"/>
  <c r="P51" i="1"/>
  <c r="J53" i="1"/>
  <c r="O53" i="1"/>
  <c r="J57" i="1"/>
  <c r="L58" i="1"/>
  <c r="N61" i="1"/>
  <c r="J61" i="1"/>
  <c r="L61" i="1"/>
  <c r="P62" i="1"/>
  <c r="L62" i="1"/>
  <c r="M62" i="1"/>
  <c r="M64" i="1"/>
  <c r="P66" i="1"/>
  <c r="J68" i="1"/>
  <c r="P24" i="1"/>
  <c r="L24" i="1"/>
  <c r="P43" i="1"/>
  <c r="L43" i="1"/>
  <c r="M43" i="1"/>
  <c r="O56" i="1"/>
  <c r="P68" i="1"/>
  <c r="F69" i="1"/>
  <c r="G69" i="1" s="1"/>
  <c r="O21" i="1"/>
  <c r="O22" i="1"/>
  <c r="K23" i="1"/>
  <c r="P23" i="1"/>
  <c r="K24" i="1"/>
  <c r="O27" i="1"/>
  <c r="P35" i="1"/>
  <c r="J36" i="1"/>
  <c r="O36" i="1"/>
  <c r="J40" i="1"/>
  <c r="O40" i="1"/>
  <c r="K41" i="1"/>
  <c r="P41" i="1"/>
  <c r="K43" i="1"/>
  <c r="P45" i="1"/>
  <c r="J47" i="1"/>
  <c r="L47" i="1"/>
  <c r="P48" i="1"/>
  <c r="L48" i="1"/>
  <c r="M48" i="1"/>
  <c r="K53" i="1"/>
  <c r="P53" i="1"/>
  <c r="J56" i="1"/>
  <c r="L57" i="1"/>
  <c r="F60" i="1"/>
  <c r="G60" i="1" s="1"/>
  <c r="O64" i="1"/>
  <c r="J66" i="1"/>
  <c r="O67" i="1"/>
  <c r="N67" i="1"/>
  <c r="P67" i="1"/>
  <c r="L68" i="1"/>
  <c r="K29" i="1"/>
  <c r="K31" i="1"/>
  <c r="K52" i="1"/>
  <c r="K54" i="1"/>
  <c r="J39" i="1" l="1"/>
  <c r="R39" i="1"/>
  <c r="J50" i="1"/>
  <c r="J28" i="1"/>
  <c r="Q39" i="1"/>
  <c r="Q50" i="1"/>
  <c r="R50" i="1"/>
  <c r="J60" i="1"/>
  <c r="J69" i="1"/>
  <c r="L3" i="1"/>
  <c r="L6" i="1" s="1"/>
  <c r="M3" i="1" l="1"/>
  <c r="M6" i="1" s="1"/>
  <c r="L8" i="1"/>
  <c r="M8" i="1" l="1"/>
  <c r="N8" i="1" s="1"/>
  <c r="N10" i="1" s="1"/>
  <c r="N6" i="1"/>
  <c r="N3" i="1"/>
</calcChain>
</file>

<file path=xl/sharedStrings.xml><?xml version="1.0" encoding="utf-8"?>
<sst xmlns="http://schemas.openxmlformats.org/spreadsheetml/2006/main" count="394" uniqueCount="208">
  <si>
    <t>Mnisterio de Educación Pública</t>
  </si>
  <si>
    <t>Dirección de Planificación Institucional</t>
  </si>
  <si>
    <t>Tipo de Servicio</t>
  </si>
  <si>
    <t>PEE</t>
  </si>
  <si>
    <t>PETP</t>
  </si>
  <si>
    <t>Total</t>
  </si>
  <si>
    <t>Departamento de Formulación Presupuestaria</t>
  </si>
  <si>
    <t>Atención Directa</t>
  </si>
  <si>
    <t>Apoyo Fijo</t>
  </si>
  <si>
    <t>Asignación de recursos para Centros de Enseñanza Especial</t>
  </si>
  <si>
    <t>Centro Educativo:</t>
  </si>
  <si>
    <t>Dirección Regional:</t>
  </si>
  <si>
    <t>Director(a):</t>
  </si>
  <si>
    <t>Fecha:</t>
  </si>
  <si>
    <t>Lecciones de Enseñanza Técnico Profesional</t>
  </si>
  <si>
    <t>Límite Superior</t>
  </si>
  <si>
    <t>Secciones</t>
  </si>
  <si>
    <t>Lecciones</t>
  </si>
  <si>
    <t>Especialidad</t>
  </si>
  <si>
    <t>Nivel</t>
  </si>
  <si>
    <t>Matrícula</t>
  </si>
  <si>
    <t>Secciónes</t>
  </si>
  <si>
    <t>Alumnos por Sección</t>
  </si>
  <si>
    <t>Lecciones para PEE</t>
  </si>
  <si>
    <t>Música</t>
  </si>
  <si>
    <t>Artes Plásticas</t>
  </si>
  <si>
    <t>Educ. para el Hogar</t>
  </si>
  <si>
    <t>Artes Industriales</t>
  </si>
  <si>
    <t>Educ. Física</t>
  </si>
  <si>
    <t>Informática</t>
  </si>
  <si>
    <t>Especial. Técnica</t>
  </si>
  <si>
    <t>Mu</t>
  </si>
  <si>
    <t>AP</t>
  </si>
  <si>
    <t>EH</t>
  </si>
  <si>
    <t>AI</t>
  </si>
  <si>
    <t>EF</t>
  </si>
  <si>
    <t>In</t>
  </si>
  <si>
    <t>ET</t>
  </si>
  <si>
    <t>Audición y Lenguaje</t>
  </si>
  <si>
    <t>Multinivel (Preescolar)</t>
  </si>
  <si>
    <t>I Ciclo</t>
  </si>
  <si>
    <t>II Ciclo</t>
  </si>
  <si>
    <t>Discapacidad Múltiple</t>
  </si>
  <si>
    <t>III Ciclo</t>
  </si>
  <si>
    <t>IV Ciclo</t>
  </si>
  <si>
    <t>Problemas Emocionales y de Conducta</t>
  </si>
  <si>
    <t>Retraso Mental</t>
  </si>
  <si>
    <t>2)</t>
  </si>
  <si>
    <t>Terapia de Lenguaje</t>
  </si>
  <si>
    <t>Cod. Pres.:</t>
  </si>
  <si>
    <t>Discapacidad Visual</t>
  </si>
  <si>
    <t>CODIGO</t>
  </si>
  <si>
    <t>CIRCUITO</t>
  </si>
  <si>
    <t>PROVINCIA</t>
  </si>
  <si>
    <t>CANTÓN</t>
  </si>
  <si>
    <t>DISTRITO</t>
  </si>
  <si>
    <t>POBLADO</t>
  </si>
  <si>
    <t>DENCIA</t>
  </si>
  <si>
    <t>ZONA</t>
  </si>
  <si>
    <t>DIRECTOR</t>
  </si>
  <si>
    <t>TEL.</t>
  </si>
  <si>
    <t>DIRECTA</t>
  </si>
  <si>
    <t>APOYO</t>
  </si>
  <si>
    <t>C.E.E. HOSPITAL NIÑOS</t>
  </si>
  <si>
    <t>01</t>
  </si>
  <si>
    <t>SAN JOSE</t>
  </si>
  <si>
    <t>HOSPITAL</t>
  </si>
  <si>
    <t>PASEO COLON</t>
  </si>
  <si>
    <t>PUB</t>
  </si>
  <si>
    <t>URB</t>
  </si>
  <si>
    <t>DAMARIS BARQUERO CESPEDES</t>
  </si>
  <si>
    <t>C.E.E. PSI.INF.CALDERON G</t>
  </si>
  <si>
    <t>02</t>
  </si>
  <si>
    <t>CARMEN</t>
  </si>
  <si>
    <t>OTOYA</t>
  </si>
  <si>
    <t>YAMILETH CAMACHO PEREZ</t>
  </si>
  <si>
    <t>C.E.E. ANDREA JIMENEZ</t>
  </si>
  <si>
    <t>03</t>
  </si>
  <si>
    <t>SAN FCO DE DOS RIOS</t>
  </si>
  <si>
    <t>LA CABAÑA</t>
  </si>
  <si>
    <t>SUBV</t>
  </si>
  <si>
    <t>MARIA ALFARO CORDERO</t>
  </si>
  <si>
    <t>C.E.E. INST.HELLEN KELLER</t>
  </si>
  <si>
    <t>LOS SAUCES</t>
  </si>
  <si>
    <t>VIVIANA GOMEZ GUTIERREZ</t>
  </si>
  <si>
    <t>C.E.E. FCG RETARD MENTAL</t>
  </si>
  <si>
    <t>GOICOECHEA</t>
  </si>
  <si>
    <t>GUADALUPE</t>
  </si>
  <si>
    <t>MAGNOLIA</t>
  </si>
  <si>
    <t>SILVIA PEÑA CALDERON</t>
  </si>
  <si>
    <t>C.E.E. FCG DEF.VISUALES</t>
  </si>
  <si>
    <t>VIVIANA ROJA RAMIREZ</t>
  </si>
  <si>
    <t>C.E.E. FCG PERD.AUDITIVA</t>
  </si>
  <si>
    <t>MIRAVALLES</t>
  </si>
  <si>
    <t>GRETTEL SEGURA VILVHEZ</t>
  </si>
  <si>
    <t>C.E.E. ATEN.INT.GOICOECHEA</t>
  </si>
  <si>
    <t>LUIS JIMENEZ MADRIGAL</t>
  </si>
  <si>
    <t>C.E.E. NEUROPSIQUIATR.INF</t>
  </si>
  <si>
    <t>04</t>
  </si>
  <si>
    <t>TIBAS</t>
  </si>
  <si>
    <t>ANSELMO LLORENTE</t>
  </si>
  <si>
    <t>PATRICIA VILLEGAS CORONAS</t>
  </si>
  <si>
    <t>C.E.E. LA PITAHAYA</t>
  </si>
  <si>
    <t>MERCED</t>
  </si>
  <si>
    <t>PITAHAYA</t>
  </si>
  <si>
    <t>PATRICIA ARAYA FLORES</t>
  </si>
  <si>
    <t>C.E.E. SANTA ANA</t>
  </si>
  <si>
    <t>SANTA ANA</t>
  </si>
  <si>
    <t>POZOS</t>
  </si>
  <si>
    <t>NELSON SANCHEZ CASTRO</t>
  </si>
  <si>
    <t>C.E.E. SAN FELIPE NERI</t>
  </si>
  <si>
    <t>DESAMPARADOS</t>
  </si>
  <si>
    <t>DESAMPARADOS CENTRO</t>
  </si>
  <si>
    <t>XINIA JARA PORRAS</t>
  </si>
  <si>
    <t>C.E.E. LENIN SALAZAR QUESADA</t>
  </si>
  <si>
    <t>05</t>
  </si>
  <si>
    <t>ACOSTA</t>
  </si>
  <si>
    <t>SAN IGNACIO</t>
  </si>
  <si>
    <t>TURRUJAL</t>
  </si>
  <si>
    <t>RUR</t>
  </si>
  <si>
    <t>CAROLINA CORRALES ZUÑIGA</t>
  </si>
  <si>
    <t>C.E.E. PEREZ ZELEDON</t>
  </si>
  <si>
    <t>PEREZ ZELEDON</t>
  </si>
  <si>
    <t>SAN ISIDRO</t>
  </si>
  <si>
    <t>CIUDAD LAS AMÉRICAS</t>
  </si>
  <si>
    <t>MA. REBECA VARGAS ROMERO</t>
  </si>
  <si>
    <t>C.E.E. REH. ALAJUELA</t>
  </si>
  <si>
    <t>ALAJUELA</t>
  </si>
  <si>
    <t>EL LLANO</t>
  </si>
  <si>
    <t>NURY CARVAJAL GUILLEN</t>
  </si>
  <si>
    <t>C.E.E. GRECIA</t>
  </si>
  <si>
    <t>06</t>
  </si>
  <si>
    <t>GRECIA</t>
  </si>
  <si>
    <t>COLON</t>
  </si>
  <si>
    <t>MARIA ALEJANDRA WILLIANS G.</t>
  </si>
  <si>
    <t>C.E.E. SAN RAMÓN</t>
  </si>
  <si>
    <t>SAN RAMON</t>
  </si>
  <si>
    <t>CENTRO</t>
  </si>
  <si>
    <t>DINIA Mª ARIAS BERMÚDEZ</t>
  </si>
  <si>
    <t>C.E.E. AMANDA ALVAREZ DE UGALDE</t>
  </si>
  <si>
    <t>SAN CARLOS</t>
  </si>
  <si>
    <t>QUESADA</t>
  </si>
  <si>
    <t>BALTAZAR QUESADA</t>
  </si>
  <si>
    <t>RITA CHAVARRIA MATA</t>
  </si>
  <si>
    <t>CARTAGO</t>
  </si>
  <si>
    <t>EL CARMEN</t>
  </si>
  <si>
    <t>MELISSA ROMAN MADRIZ</t>
  </si>
  <si>
    <t>C.E.E. CARLOS L.VALLE M</t>
  </si>
  <si>
    <t>OREAMUNO</t>
  </si>
  <si>
    <t>SAN RAFAEL</t>
  </si>
  <si>
    <t>LA CHINCHILLA</t>
  </si>
  <si>
    <t>ROCIO FERNANDEZ CASTILLO</t>
  </si>
  <si>
    <t>C.E.E. TURRIALBA</t>
  </si>
  <si>
    <t>TURRIALBA</t>
  </si>
  <si>
    <t>LAS AMERICAS</t>
  </si>
  <si>
    <t>XINIA MESEN MOYA</t>
  </si>
  <si>
    <t>C.E.E. HEREDIA</t>
  </si>
  <si>
    <t>HEREDIA</t>
  </si>
  <si>
    <t>SANTIAGO</t>
  </si>
  <si>
    <t>DANAE ESPINOZA VILLALOBOS</t>
  </si>
  <si>
    <t>C.E.E. LIBERIA</t>
  </si>
  <si>
    <t>GUANACASTE</t>
  </si>
  <si>
    <t>LIBERIA</t>
  </si>
  <si>
    <t>MORACIA</t>
  </si>
  <si>
    <t>ELLEN ERIKA CAMBRONERO BRENES</t>
  </si>
  <si>
    <t>PUNTARENAS</t>
  </si>
  <si>
    <t>EL ROBLE</t>
  </si>
  <si>
    <t>MARISOL ORTEGA GUEVARA</t>
  </si>
  <si>
    <t>C.E.E. DE GUÁPILES</t>
  </si>
  <si>
    <t>LIMON</t>
  </si>
  <si>
    <t>GUACIMO</t>
  </si>
  <si>
    <t>EL COLEGIO</t>
  </si>
  <si>
    <t>MARITZEL CHINCHILLA VARGAS</t>
  </si>
  <si>
    <t>REGION</t>
  </si>
  <si>
    <t>SAN JOSE CENTRAL</t>
  </si>
  <si>
    <t>SAN JOSE NORTE</t>
  </si>
  <si>
    <t>SAN JOSE OESTE</t>
  </si>
  <si>
    <t>OCCIDENTE</t>
  </si>
  <si>
    <t>GUAPILES</t>
  </si>
  <si>
    <t>NOMBRE</t>
  </si>
  <si>
    <t>Correo electronico:</t>
  </si>
  <si>
    <t>Multinivel (III y IV CICLO)</t>
  </si>
  <si>
    <t>FIRMA DEL DIRECTOR:</t>
  </si>
  <si>
    <t>ANALIZADO POR:</t>
  </si>
  <si>
    <t>Fecha Edición</t>
  </si>
  <si>
    <t>Fecha Rige</t>
  </si>
  <si>
    <t>Edición</t>
  </si>
  <si>
    <t>C.E.E. DR. CARLOS SAENZ HERRERA</t>
  </si>
  <si>
    <t>C.E.E. IVONNE PEREZ GUEVARA</t>
  </si>
  <si>
    <t>TOTAL DE LECCIONES:</t>
  </si>
  <si>
    <t>RELACIÓN DE PUESTOS:</t>
  </si>
  <si>
    <t>AJUSTE:</t>
  </si>
  <si>
    <t>Multinivel (Bebés, Maternal I, Maternal II)</t>
  </si>
  <si>
    <t>Interactivo I</t>
  </si>
  <si>
    <t>Interactivo II</t>
  </si>
  <si>
    <t>Transición</t>
  </si>
  <si>
    <t>Multinivel (Primaria)</t>
  </si>
  <si>
    <t>Multinivel (Interactivo I, Interactivo II, Transición)</t>
  </si>
  <si>
    <t>Curso Lectivo 2024</t>
  </si>
  <si>
    <t>Licencias</t>
  </si>
  <si>
    <t>LICENCIAS</t>
  </si>
  <si>
    <t>Programa</t>
  </si>
  <si>
    <t>Subprograma</t>
  </si>
  <si>
    <t>Región</t>
  </si>
  <si>
    <t>Centro Educativo</t>
  </si>
  <si>
    <t>SI</t>
  </si>
  <si>
    <t>Código</t>
  </si>
  <si>
    <t>Condición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</si>
</sst>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4"/>
      <name val="Calibri"/>
      <family val="2"/>
      <scheme val="minor"/>
    </font>
    <font>
      <b/>
      <sz val="10"/>
      <color theme="0"/>
      <name val="Arial"/>
      <family val="2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9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5">
    <xf numFmtId="0" fontId="0" fillId="0" borderId="0" xfId="0"/>
    <xf numFmtId="0" fontId="0" fillId="2" borderId="0" xfId="0" applyFill="1"/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65" fontId="0" fillId="2" borderId="13" xfId="1" applyNumberFormat="1" applyFont="1" applyFill="1" applyBorder="1"/>
    <xf numFmtId="165" fontId="0" fillId="2" borderId="14" xfId="1" applyNumberFormat="1" applyFont="1" applyFill="1" applyBorder="1"/>
    <xf numFmtId="0" fontId="3" fillId="2" borderId="4" xfId="0" applyFont="1" applyFill="1" applyBorder="1"/>
    <xf numFmtId="0" fontId="0" fillId="2" borderId="5" xfId="0" applyFill="1" applyBorder="1"/>
    <xf numFmtId="165" fontId="0" fillId="2" borderId="18" xfId="1" applyNumberFormat="1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2" fillId="3" borderId="30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0" fillId="0" borderId="13" xfId="0" applyBorder="1"/>
    <xf numFmtId="165" fontId="0" fillId="2" borderId="43" xfId="1" applyNumberFormat="1" applyFont="1" applyFill="1" applyBorder="1"/>
    <xf numFmtId="0" fontId="0" fillId="5" borderId="13" xfId="0" applyFill="1" applyBorder="1"/>
    <xf numFmtId="166" fontId="0" fillId="2" borderId="0" xfId="0" applyNumberFormat="1" applyFill="1" applyAlignment="1">
      <alignment horizontal="right"/>
    </xf>
    <xf numFmtId="165" fontId="0" fillId="0" borderId="13" xfId="1" applyNumberFormat="1" applyFont="1" applyFill="1" applyBorder="1"/>
    <xf numFmtId="1" fontId="5" fillId="0" borderId="0" xfId="0" applyNumberFormat="1" applyFont="1"/>
    <xf numFmtId="1" fontId="6" fillId="0" borderId="29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/>
    <xf numFmtId="0" fontId="2" fillId="3" borderId="30" xfId="0" applyFont="1" applyFill="1" applyBorder="1" applyAlignment="1">
      <alignment horizontal="centerContinuous" vertical="center" wrapText="1"/>
    </xf>
    <xf numFmtId="0" fontId="2" fillId="3" borderId="39" xfId="0" applyFont="1" applyFill="1" applyBorder="1" applyAlignment="1">
      <alignment horizontal="centerContinuous" vertical="center" wrapText="1"/>
    </xf>
    <xf numFmtId="0" fontId="2" fillId="3" borderId="40" xfId="0" applyFont="1" applyFill="1" applyBorder="1" applyAlignment="1">
      <alignment horizontal="centerContinuous" vertical="center" wrapText="1"/>
    </xf>
    <xf numFmtId="165" fontId="0" fillId="2" borderId="12" xfId="1" applyNumberFormat="1" applyFont="1" applyFill="1" applyBorder="1" applyAlignment="1"/>
    <xf numFmtId="0" fontId="2" fillId="3" borderId="24" xfId="0" applyFont="1" applyFill="1" applyBorder="1" applyAlignment="1">
      <alignment horizontal="centerContinuous" vertical="center" wrapText="1"/>
    </xf>
    <xf numFmtId="165" fontId="0" fillId="2" borderId="12" xfId="1" applyNumberFormat="1" applyFont="1" applyFill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/>
    <xf numFmtId="165" fontId="7" fillId="2" borderId="0" xfId="0" applyNumberFormat="1" applyFont="1" applyFill="1"/>
    <xf numFmtId="0" fontId="8" fillId="2" borderId="13" xfId="0" applyFont="1" applyFill="1" applyBorder="1" applyAlignment="1">
      <alignment horizontal="center"/>
    </xf>
    <xf numFmtId="0" fontId="8" fillId="2" borderId="10" xfId="0" applyFont="1" applyFill="1" applyBorder="1"/>
    <xf numFmtId="0" fontId="8" fillId="2" borderId="1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165" fontId="8" fillId="2" borderId="7" xfId="0" applyNumberFormat="1" applyFont="1" applyFill="1" applyBorder="1"/>
    <xf numFmtId="165" fontId="8" fillId="2" borderId="8" xfId="0" applyNumberFormat="1" applyFont="1" applyFill="1" applyBorder="1"/>
    <xf numFmtId="165" fontId="8" fillId="2" borderId="33" xfId="0" applyNumberFormat="1" applyFont="1" applyFill="1" applyBorder="1"/>
    <xf numFmtId="0" fontId="8" fillId="2" borderId="15" xfId="0" applyFont="1" applyFill="1" applyBorder="1"/>
    <xf numFmtId="0" fontId="8" fillId="2" borderId="14" xfId="0" applyFont="1" applyFill="1" applyBorder="1" applyAlignment="1">
      <alignment horizontal="center"/>
    </xf>
    <xf numFmtId="165" fontId="8" fillId="2" borderId="12" xfId="0" applyNumberFormat="1" applyFont="1" applyFill="1" applyBorder="1"/>
    <xf numFmtId="165" fontId="8" fillId="2" borderId="13" xfId="0" applyNumberFormat="1" applyFont="1" applyFill="1" applyBorder="1"/>
    <xf numFmtId="165" fontId="8" fillId="2" borderId="35" xfId="0" applyNumberFormat="1" applyFont="1" applyFill="1" applyBorder="1"/>
    <xf numFmtId="165" fontId="8" fillId="2" borderId="18" xfId="0" applyNumberFormat="1" applyFont="1" applyFill="1" applyBorder="1"/>
    <xf numFmtId="165" fontId="8" fillId="2" borderId="18" xfId="0" applyNumberFormat="1" applyFont="1" applyFill="1" applyBorder="1" applyAlignment="1">
      <alignment horizontal="right"/>
    </xf>
    <xf numFmtId="165" fontId="8" fillId="2" borderId="12" xfId="0" applyNumberFormat="1" applyFont="1" applyFill="1" applyBorder="1" applyAlignment="1">
      <alignment horizontal="right"/>
    </xf>
    <xf numFmtId="0" fontId="8" fillId="2" borderId="19" xfId="0" applyFont="1" applyFill="1" applyBorder="1" applyAlignment="1">
      <alignment horizontal="center"/>
    </xf>
    <xf numFmtId="165" fontId="8" fillId="2" borderId="38" xfId="0" applyNumberFormat="1" applyFont="1" applyFill="1" applyBorder="1"/>
    <xf numFmtId="165" fontId="8" fillId="2" borderId="37" xfId="0" applyNumberFormat="1" applyFont="1" applyFill="1" applyBorder="1"/>
    <xf numFmtId="0" fontId="8" fillId="2" borderId="39" xfId="0" applyFont="1" applyFill="1" applyBorder="1"/>
    <xf numFmtId="0" fontId="8" fillId="2" borderId="40" xfId="0" applyFont="1" applyFill="1" applyBorder="1"/>
    <xf numFmtId="0" fontId="9" fillId="2" borderId="41" xfId="0" applyFont="1" applyFill="1" applyBorder="1"/>
    <xf numFmtId="0" fontId="9" fillId="2" borderId="43" xfId="0" applyFont="1" applyFill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165" fontId="9" fillId="2" borderId="45" xfId="0" applyNumberFormat="1" applyFont="1" applyFill="1" applyBorder="1"/>
    <xf numFmtId="165" fontId="9" fillId="2" borderId="43" xfId="0" applyNumberFormat="1" applyFont="1" applyFill="1" applyBorder="1"/>
    <xf numFmtId="165" fontId="9" fillId="2" borderId="44" xfId="0" applyNumberFormat="1" applyFont="1" applyFill="1" applyBorder="1"/>
    <xf numFmtId="0" fontId="9" fillId="0" borderId="15" xfId="0" applyFont="1" applyBorder="1"/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165" fontId="9" fillId="0" borderId="12" xfId="0" applyNumberFormat="1" applyFont="1" applyBorder="1"/>
    <xf numFmtId="165" fontId="9" fillId="0" borderId="13" xfId="0" applyNumberFormat="1" applyFont="1" applyBorder="1"/>
    <xf numFmtId="165" fontId="9" fillId="0" borderId="35" xfId="0" applyNumberFormat="1" applyFont="1" applyBorder="1"/>
    <xf numFmtId="0" fontId="9" fillId="2" borderId="15" xfId="0" applyFont="1" applyFill="1" applyBorder="1"/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165" fontId="9" fillId="2" borderId="38" xfId="0" applyNumberFormat="1" applyFont="1" applyFill="1" applyBorder="1"/>
    <xf numFmtId="165" fontId="9" fillId="2" borderId="18" xfId="0" applyNumberFormat="1" applyFont="1" applyFill="1" applyBorder="1"/>
    <xf numFmtId="165" fontId="9" fillId="2" borderId="13" xfId="0" applyNumberFormat="1" applyFont="1" applyFill="1" applyBorder="1"/>
    <xf numFmtId="165" fontId="9" fillId="2" borderId="35" xfId="0" applyNumberFormat="1" applyFont="1" applyFill="1" applyBorder="1"/>
    <xf numFmtId="165" fontId="9" fillId="2" borderId="19" xfId="0" applyNumberFormat="1" applyFont="1" applyFill="1" applyBorder="1"/>
    <xf numFmtId="165" fontId="9" fillId="2" borderId="12" xfId="0" applyNumberFormat="1" applyFont="1" applyFill="1" applyBorder="1"/>
    <xf numFmtId="165" fontId="9" fillId="2" borderId="14" xfId="0" applyNumberFormat="1" applyFont="1" applyFill="1" applyBorder="1" applyAlignment="1">
      <alignment horizontal="right"/>
    </xf>
    <xf numFmtId="165" fontId="9" fillId="2" borderId="14" xfId="0" applyNumberFormat="1" applyFont="1" applyFill="1" applyBorder="1"/>
    <xf numFmtId="165" fontId="9" fillId="2" borderId="12" xfId="0" applyNumberFormat="1" applyFont="1" applyFill="1" applyBorder="1" applyAlignment="1">
      <alignment horizontal="right"/>
    </xf>
    <xf numFmtId="0" fontId="9" fillId="2" borderId="20" xfId="0" applyFont="1" applyFill="1" applyBorder="1"/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" xfId="0" applyFont="1" applyFill="1" applyBorder="1"/>
    <xf numFmtId="165" fontId="9" fillId="2" borderId="2" xfId="0" applyNumberFormat="1" applyFont="1" applyFill="1" applyBorder="1"/>
    <xf numFmtId="0" fontId="9" fillId="2" borderId="3" xfId="0" applyFont="1" applyFill="1" applyBorder="1"/>
    <xf numFmtId="165" fontId="9" fillId="2" borderId="7" xfId="0" applyNumberFormat="1" applyFont="1" applyFill="1" applyBorder="1"/>
    <xf numFmtId="165" fontId="9" fillId="2" borderId="8" xfId="0" applyNumberFormat="1" applyFont="1" applyFill="1" applyBorder="1"/>
    <xf numFmtId="165" fontId="9" fillId="2" borderId="33" xfId="0" applyNumberFormat="1" applyFont="1" applyFill="1" applyBorder="1"/>
    <xf numFmtId="165" fontId="9" fillId="2" borderId="37" xfId="0" applyNumberFormat="1" applyFont="1" applyFill="1" applyBorder="1"/>
    <xf numFmtId="0" fontId="9" fillId="2" borderId="39" xfId="0" applyFont="1" applyFill="1" applyBorder="1"/>
    <xf numFmtId="0" fontId="9" fillId="2" borderId="40" xfId="0" applyFont="1" applyFill="1" applyBorder="1"/>
    <xf numFmtId="0" fontId="9" fillId="2" borderId="37" xfId="0" applyFont="1" applyFill="1" applyBorder="1" applyAlignment="1">
      <alignment horizontal="center"/>
    </xf>
    <xf numFmtId="1" fontId="8" fillId="2" borderId="18" xfId="0" applyNumberFormat="1" applyFont="1" applyFill="1" applyBorder="1" applyAlignment="1">
      <alignment horizontal="center"/>
    </xf>
    <xf numFmtId="1" fontId="9" fillId="2" borderId="43" xfId="0" applyNumberFormat="1" applyFont="1" applyFill="1" applyBorder="1" applyAlignment="1">
      <alignment horizontal="center"/>
    </xf>
    <xf numFmtId="1" fontId="9" fillId="2" borderId="13" xfId="0" applyNumberFormat="1" applyFont="1" applyFill="1" applyBorder="1" applyAlignment="1">
      <alignment horizontal="center"/>
    </xf>
    <xf numFmtId="1" fontId="9" fillId="2" borderId="18" xfId="0" applyNumberFormat="1" applyFont="1" applyFill="1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165" fontId="0" fillId="2" borderId="0" xfId="0" applyNumberFormat="1" applyFill="1"/>
    <xf numFmtId="0" fontId="8" fillId="7" borderId="24" xfId="0" applyFont="1" applyFill="1" applyBorder="1"/>
    <xf numFmtId="0" fontId="8" fillId="7" borderId="21" xfId="0" applyFont="1" applyFill="1" applyBorder="1" applyAlignment="1">
      <alignment horizontal="center"/>
    </xf>
    <xf numFmtId="0" fontId="8" fillId="7" borderId="22" xfId="0" applyFont="1" applyFill="1" applyBorder="1" applyAlignment="1">
      <alignment horizontal="center"/>
    </xf>
    <xf numFmtId="1" fontId="8" fillId="7" borderId="22" xfId="0" applyNumberFormat="1" applyFont="1" applyFill="1" applyBorder="1" applyAlignment="1">
      <alignment horizontal="center"/>
    </xf>
    <xf numFmtId="0" fontId="8" fillId="7" borderId="23" xfId="0" applyFont="1" applyFill="1" applyBorder="1" applyAlignment="1">
      <alignment horizontal="center"/>
    </xf>
    <xf numFmtId="0" fontId="8" fillId="7" borderId="30" xfId="0" applyFont="1" applyFill="1" applyBorder="1" applyAlignment="1">
      <alignment horizontal="center"/>
    </xf>
    <xf numFmtId="165" fontId="8" fillId="7" borderId="24" xfId="0" applyNumberFormat="1" applyFont="1" applyFill="1" applyBorder="1"/>
    <xf numFmtId="0" fontId="8" fillId="7" borderId="31" xfId="0" applyFont="1" applyFill="1" applyBorder="1" applyAlignment="1">
      <alignment horizontal="center"/>
    </xf>
    <xf numFmtId="165" fontId="9" fillId="0" borderId="38" xfId="0" applyNumberFormat="1" applyFont="1" applyBorder="1"/>
    <xf numFmtId="165" fontId="9" fillId="0" borderId="18" xfId="0" applyNumberFormat="1" applyFont="1" applyBorder="1"/>
    <xf numFmtId="0" fontId="8" fillId="4" borderId="15" xfId="0" applyFont="1" applyFill="1" applyBorder="1"/>
    <xf numFmtId="0" fontId="8" fillId="4" borderId="20" xfId="0" applyFont="1" applyFill="1" applyBorder="1"/>
    <xf numFmtId="0" fontId="9" fillId="2" borderId="30" xfId="0" applyFont="1" applyFill="1" applyBorder="1"/>
    <xf numFmtId="165" fontId="9" fillId="2" borderId="49" xfId="0" applyNumberFormat="1" applyFont="1" applyFill="1" applyBorder="1"/>
    <xf numFmtId="0" fontId="9" fillId="0" borderId="43" xfId="0" applyFont="1" applyBorder="1" applyAlignment="1">
      <alignment horizontal="center"/>
    </xf>
    <xf numFmtId="1" fontId="9" fillId="0" borderId="43" xfId="0" applyNumberFormat="1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165" fontId="3" fillId="2" borderId="0" xfId="1" applyNumberFormat="1" applyFont="1" applyFill="1" applyBorder="1" applyAlignment="1">
      <alignment vertical="center"/>
    </xf>
    <xf numFmtId="165" fontId="0" fillId="2" borderId="0" xfId="0" applyNumberFormat="1" applyFill="1" applyAlignment="1">
      <alignment vertical="center"/>
    </xf>
    <xf numFmtId="1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0" fillId="2" borderId="0" xfId="0" applyFont="1" applyFill="1"/>
    <xf numFmtId="0" fontId="3" fillId="2" borderId="5" xfId="0" applyFont="1" applyFill="1" applyBorder="1"/>
    <xf numFmtId="0" fontId="8" fillId="6" borderId="32" xfId="0" applyFont="1" applyFill="1" applyBorder="1" applyAlignment="1" applyProtection="1">
      <alignment horizontal="center"/>
      <protection locked="0"/>
    </xf>
    <xf numFmtId="0" fontId="8" fillId="6" borderId="34" xfId="0" applyFont="1" applyFill="1" applyBorder="1" applyAlignment="1" applyProtection="1">
      <alignment horizontal="center"/>
      <protection locked="0"/>
    </xf>
    <xf numFmtId="0" fontId="8" fillId="6" borderId="36" xfId="0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0" fillId="2" borderId="13" xfId="1" applyNumberFormat="1" applyFont="1" applyFill="1" applyBorder="1" applyAlignment="1">
      <alignment horizontal="center"/>
    </xf>
    <xf numFmtId="0" fontId="0" fillId="2" borderId="14" xfId="1" applyNumberFormat="1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7" borderId="24" xfId="0" applyFill="1" applyBorder="1" applyAlignment="1">
      <alignment horizontal="center" vertical="center"/>
    </xf>
    <xf numFmtId="0" fontId="3" fillId="7" borderId="30" xfId="1" applyNumberFormat="1" applyFont="1" applyFill="1" applyBorder="1" applyAlignment="1">
      <alignment horizontal="center" vertical="center"/>
    </xf>
    <xf numFmtId="0" fontId="3" fillId="7" borderId="31" xfId="1" applyNumberFormat="1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/>
    </xf>
    <xf numFmtId="0" fontId="1" fillId="7" borderId="22" xfId="1" applyNumberFormat="1" applyFont="1" applyFill="1" applyBorder="1" applyAlignment="1">
      <alignment horizontal="center" vertical="center"/>
    </xf>
    <xf numFmtId="0" fontId="1" fillId="7" borderId="23" xfId="1" applyNumberFormat="1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/>
    </xf>
    <xf numFmtId="0" fontId="8" fillId="7" borderId="53" xfId="0" applyFont="1" applyFill="1" applyBorder="1" applyAlignment="1">
      <alignment horizontal="center"/>
    </xf>
    <xf numFmtId="0" fontId="3" fillId="8" borderId="40" xfId="0" applyFont="1" applyFill="1" applyBorder="1" applyAlignment="1" applyProtection="1">
      <alignment horizontal="center"/>
      <protection locked="0"/>
    </xf>
    <xf numFmtId="14" fontId="12" fillId="8" borderId="34" xfId="0" applyNumberFormat="1" applyFont="1" applyFill="1" applyBorder="1" applyAlignment="1" applyProtection="1">
      <alignment horizontal="center" vertical="center"/>
      <protection locked="0"/>
    </xf>
    <xf numFmtId="14" fontId="12" fillId="8" borderId="13" xfId="0" applyNumberFormat="1" applyFont="1" applyFill="1" applyBorder="1" applyAlignment="1" applyProtection="1">
      <alignment horizontal="center" vertical="center"/>
      <protection locked="0"/>
    </xf>
    <xf numFmtId="0" fontId="12" fillId="8" borderId="13" xfId="0" applyFont="1" applyFill="1" applyBorder="1" applyAlignment="1" applyProtection="1">
      <alignment horizontal="center" vertical="center"/>
      <protection locked="0"/>
    </xf>
    <xf numFmtId="0" fontId="12" fillId="8" borderId="35" xfId="0" applyFont="1" applyFill="1" applyBorder="1" applyAlignment="1" applyProtection="1">
      <alignment horizontal="center" vertical="center"/>
      <protection locked="0"/>
    </xf>
    <xf numFmtId="14" fontId="12" fillId="8" borderId="54" xfId="0" applyNumberFormat="1" applyFont="1" applyFill="1" applyBorder="1" applyAlignment="1" applyProtection="1">
      <alignment horizontal="center" vertical="center"/>
      <protection locked="0"/>
    </xf>
    <xf numFmtId="14" fontId="12" fillId="8" borderId="49" xfId="0" applyNumberFormat="1" applyFont="1" applyFill="1" applyBorder="1" applyAlignment="1" applyProtection="1">
      <alignment horizontal="center" vertical="center"/>
      <protection locked="0"/>
    </xf>
    <xf numFmtId="0" fontId="12" fillId="8" borderId="49" xfId="0" applyFont="1" applyFill="1" applyBorder="1" applyAlignment="1" applyProtection="1">
      <alignment horizontal="center" vertical="center"/>
      <protection locked="0"/>
    </xf>
    <xf numFmtId="0" fontId="12" fillId="8" borderId="55" xfId="0" applyFont="1" applyFill="1" applyBorder="1" applyAlignment="1" applyProtection="1">
      <alignment horizontal="center" vertical="center"/>
      <protection locked="0"/>
    </xf>
    <xf numFmtId="0" fontId="8" fillId="6" borderId="42" xfId="0" applyFont="1" applyFill="1" applyBorder="1" applyAlignment="1" applyProtection="1">
      <alignment horizontal="center"/>
      <protection locked="0"/>
    </xf>
    <xf numFmtId="0" fontId="8" fillId="6" borderId="18" xfId="0" applyFont="1" applyFill="1" applyBorder="1" applyAlignment="1" applyProtection="1">
      <alignment horizontal="center"/>
      <protection locked="0"/>
    </xf>
    <xf numFmtId="0" fontId="8" fillId="0" borderId="43" xfId="0" applyFont="1" applyBorder="1" applyAlignment="1">
      <alignment horizontal="center"/>
    </xf>
    <xf numFmtId="1" fontId="8" fillId="0" borderId="43" xfId="0" applyNumberFormat="1" applyFont="1" applyBorder="1" applyAlignment="1">
      <alignment horizontal="center"/>
    </xf>
    <xf numFmtId="0" fontId="0" fillId="9" borderId="14" xfId="1" applyNumberFormat="1" applyFont="1" applyFill="1" applyBorder="1" applyAlignment="1">
      <alignment horizontal="center"/>
    </xf>
    <xf numFmtId="0" fontId="0" fillId="9" borderId="57" xfId="1" applyNumberFormat="1" applyFont="1" applyFill="1" applyBorder="1" applyAlignment="1">
      <alignment horizontal="center"/>
    </xf>
    <xf numFmtId="0" fontId="0" fillId="9" borderId="56" xfId="1" applyNumberFormat="1" applyFont="1" applyFill="1" applyBorder="1" applyAlignment="1">
      <alignment horizontal="center"/>
    </xf>
    <xf numFmtId="0" fontId="14" fillId="10" borderId="5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29" xfId="0" applyFill="1" applyBorder="1"/>
    <xf numFmtId="0" fontId="0" fillId="2" borderId="4" xfId="0" applyFill="1" applyBorder="1"/>
    <xf numFmtId="0" fontId="13" fillId="6" borderId="24" xfId="0" applyFont="1" applyFill="1" applyBorder="1" applyAlignment="1" applyProtection="1">
      <alignment horizontal="center"/>
      <protection locked="0"/>
    </xf>
    <xf numFmtId="14" fontId="10" fillId="6" borderId="25" xfId="0" applyNumberFormat="1" applyFon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 wrapText="1" indent="1"/>
    </xf>
    <xf numFmtId="0" fontId="3" fillId="11" borderId="0" xfId="0" applyFont="1" applyFill="1" applyAlignment="1">
      <alignment horizontal="left"/>
    </xf>
    <xf numFmtId="0" fontId="0" fillId="11" borderId="0" xfId="0" applyFill="1"/>
    <xf numFmtId="0" fontId="0" fillId="11" borderId="13" xfId="0" applyFill="1" applyBorder="1"/>
    <xf numFmtId="0" fontId="0" fillId="2" borderId="16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165" fontId="0" fillId="2" borderId="14" xfId="1" applyNumberFormat="1" applyFont="1" applyFill="1" applyBorder="1" applyAlignment="1">
      <alignment horizontal="center"/>
    </xf>
    <xf numFmtId="165" fontId="0" fillId="2" borderId="12" xfId="1" applyNumberFormat="1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165" fontId="9" fillId="2" borderId="14" xfId="0" applyNumberFormat="1" applyFont="1" applyFill="1" applyBorder="1" applyAlignment="1">
      <alignment horizontal="center"/>
    </xf>
    <xf numFmtId="165" fontId="9" fillId="2" borderId="12" xfId="0" applyNumberFormat="1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0" xfId="0" applyFont="1" applyFill="1" applyBorder="1" applyAlignment="1">
      <alignment horizontal="left"/>
    </xf>
    <xf numFmtId="0" fontId="3" fillId="2" borderId="39" xfId="0" applyFont="1" applyFill="1" applyBorder="1" applyAlignment="1">
      <alignment horizontal="left"/>
    </xf>
    <xf numFmtId="0" fontId="3" fillId="2" borderId="40" xfId="0" applyFont="1" applyFill="1" applyBorder="1" applyAlignment="1">
      <alignment horizontal="left"/>
    </xf>
    <xf numFmtId="165" fontId="9" fillId="0" borderId="12" xfId="0" applyNumberFormat="1" applyFont="1" applyBorder="1" applyAlignment="1">
      <alignment horizontal="center"/>
    </xf>
    <xf numFmtId="165" fontId="9" fillId="0" borderId="13" xfId="0" applyNumberFormat="1" applyFont="1" applyBorder="1" applyAlignment="1">
      <alignment horizontal="center"/>
    </xf>
    <xf numFmtId="0" fontId="8" fillId="2" borderId="46" xfId="0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0" fillId="6" borderId="25" xfId="0" applyFont="1" applyFill="1" applyBorder="1" applyAlignment="1" applyProtection="1">
      <alignment horizontal="left"/>
      <protection locked="0"/>
    </xf>
    <xf numFmtId="0" fontId="3" fillId="2" borderId="21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3" fillId="8" borderId="1" xfId="0" applyFont="1" applyFill="1" applyBorder="1" applyAlignment="1" applyProtection="1">
      <alignment horizontal="left"/>
      <protection locked="0"/>
    </xf>
    <xf numFmtId="0" fontId="3" fillId="8" borderId="2" xfId="0" applyFont="1" applyFill="1" applyBorder="1" applyAlignment="1" applyProtection="1">
      <alignment horizontal="left"/>
      <protection locked="0"/>
    </xf>
    <xf numFmtId="0" fontId="3" fillId="8" borderId="2" xfId="0" applyFont="1" applyFill="1" applyBorder="1" applyAlignment="1" applyProtection="1">
      <alignment horizontal="center"/>
      <protection locked="0"/>
    </xf>
    <xf numFmtId="0" fontId="3" fillId="8" borderId="3" xfId="0" applyFont="1" applyFill="1" applyBorder="1" applyAlignment="1" applyProtection="1">
      <alignment horizontal="center"/>
      <protection locked="0"/>
    </xf>
    <xf numFmtId="0" fontId="8" fillId="7" borderId="30" xfId="0" applyFont="1" applyFill="1" applyBorder="1" applyAlignment="1">
      <alignment horizontal="left"/>
    </xf>
    <xf numFmtId="0" fontId="8" fillId="7" borderId="53" xfId="0" applyFont="1" applyFill="1" applyBorder="1" applyAlignment="1">
      <alignment horizontal="left"/>
    </xf>
    <xf numFmtId="0" fontId="9" fillId="2" borderId="16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3" fillId="8" borderId="26" xfId="0" applyFont="1" applyFill="1" applyBorder="1" applyAlignment="1" applyProtection="1">
      <alignment horizontal="center"/>
      <protection locked="0"/>
    </xf>
    <xf numFmtId="0" fontId="3" fillId="8" borderId="29" xfId="0" applyFont="1" applyFill="1" applyBorder="1" applyAlignment="1" applyProtection="1">
      <alignment horizontal="center"/>
      <protection locked="0"/>
    </xf>
    <xf numFmtId="0" fontId="3" fillId="8" borderId="27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4" fillId="7" borderId="1" xfId="0" applyFont="1" applyFill="1" applyBorder="1" applyAlignment="1">
      <alignment horizontal="left" vertical="top"/>
    </xf>
    <xf numFmtId="0" fontId="8" fillId="7" borderId="2" xfId="0" applyFont="1" applyFill="1" applyBorder="1" applyAlignment="1">
      <alignment horizontal="left" vertical="top"/>
    </xf>
    <xf numFmtId="0" fontId="8" fillId="7" borderId="26" xfId="0" applyFont="1" applyFill="1" applyBorder="1" applyAlignment="1">
      <alignment horizontal="left" vertical="top"/>
    </xf>
    <xf numFmtId="0" fontId="8" fillId="7" borderId="29" xfId="0" applyFont="1" applyFill="1" applyBorder="1" applyAlignment="1">
      <alignment horizontal="left" vertical="top"/>
    </xf>
    <xf numFmtId="165" fontId="9" fillId="0" borderId="18" xfId="0" applyNumberFormat="1" applyFont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15" fillId="2" borderId="29" xfId="0" applyFont="1" applyFill="1" applyBorder="1" applyAlignment="1">
      <alignment horizontal="left"/>
    </xf>
    <xf numFmtId="0" fontId="15" fillId="2" borderId="39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77"/>
  <sheetViews>
    <sheetView showGridLines="0" tabSelected="1" topLeftCell="B1" zoomScale="71" zoomScaleNormal="71" workbookViewId="0">
      <selection activeCell="AR13" sqref="AR13"/>
    </sheetView>
  </sheetViews>
  <sheetFormatPr baseColWidth="10" defaultColWidth="11.42578125" defaultRowHeight="15" x14ac:dyDescent="0.25"/>
  <cols>
    <col min="1" max="1" width="1.42578125" style="1" hidden="1" customWidth="1"/>
    <col min="2" max="2" width="6.140625" style="1" customWidth="1"/>
    <col min="3" max="3" width="14.7109375" style="1" customWidth="1"/>
    <col min="4" max="4" width="44.42578125" style="1" customWidth="1"/>
    <col min="5" max="5" width="9.7109375" style="1" customWidth="1"/>
    <col min="6" max="8" width="11.42578125" style="1"/>
    <col min="9" max="9" width="2.7109375" style="1" customWidth="1"/>
    <col min="10" max="10" width="13.5703125" style="1" customWidth="1"/>
    <col min="11" max="11" width="14" style="1" customWidth="1"/>
    <col min="12" max="12" width="11.42578125" style="1"/>
    <col min="13" max="13" width="11.42578125" style="1" customWidth="1"/>
    <col min="14" max="14" width="9.42578125" style="1" customWidth="1"/>
    <col min="15" max="15" width="11.42578125" style="1"/>
    <col min="16" max="16" width="21.85546875" style="1" customWidth="1"/>
    <col min="17" max="18" width="11.42578125" style="1" hidden="1" customWidth="1"/>
    <col min="19" max="25" width="5.140625" style="1" hidden="1" customWidth="1"/>
    <col min="26" max="26" width="11.42578125" style="1" hidden="1" customWidth="1"/>
    <col min="27" max="31" width="4.7109375" style="1" hidden="1" customWidth="1"/>
    <col min="32" max="32" width="3.140625" style="1" hidden="1" customWidth="1"/>
    <col min="33" max="37" width="4.7109375" style="1" hidden="1" customWidth="1"/>
    <col min="38" max="38" width="3.140625" style="1" hidden="1" customWidth="1"/>
    <col min="39" max="41" width="4.7109375" style="1" hidden="1" customWidth="1"/>
    <col min="42" max="42" width="4" style="1" hidden="1" customWidth="1"/>
    <col min="43" max="43" width="4.140625" style="1" hidden="1" customWidth="1"/>
    <col min="44" max="44" width="6.42578125" style="1" customWidth="1"/>
    <col min="45" max="16384" width="11.42578125" style="1"/>
  </cols>
  <sheetData>
    <row r="1" spans="2:15" ht="3.75" customHeight="1" thickBot="1" x14ac:dyDescent="0.3"/>
    <row r="2" spans="2:15" ht="13.5" customHeight="1" x14ac:dyDescent="0.25">
      <c r="B2" s="200" t="s">
        <v>0</v>
      </c>
      <c r="C2" s="201"/>
      <c r="D2" s="201"/>
      <c r="E2" s="201"/>
      <c r="F2" s="201"/>
      <c r="G2" s="202"/>
      <c r="J2" s="196" t="s">
        <v>2</v>
      </c>
      <c r="K2" s="197"/>
      <c r="L2" s="2" t="s">
        <v>3</v>
      </c>
      <c r="M2" s="3" t="s">
        <v>4</v>
      </c>
      <c r="N2" s="4" t="s">
        <v>5</v>
      </c>
    </row>
    <row r="3" spans="2:15" ht="13.5" customHeight="1" x14ac:dyDescent="0.25">
      <c r="B3" s="203" t="s">
        <v>1</v>
      </c>
      <c r="C3" s="204"/>
      <c r="D3" s="204"/>
      <c r="E3" s="204"/>
      <c r="F3" s="204"/>
      <c r="G3" s="205"/>
      <c r="J3" s="102" t="s">
        <v>7</v>
      </c>
      <c r="K3" s="103"/>
      <c r="L3" s="134">
        <f>+H28+H39+H50+H60+H69</f>
        <v>0</v>
      </c>
      <c r="M3" s="135">
        <f>+J28+J39+J50+J60+J69</f>
        <v>0</v>
      </c>
      <c r="N3" s="136">
        <f>+L3+M3</f>
        <v>0</v>
      </c>
    </row>
    <row r="4" spans="2:15" ht="13.5" customHeight="1" x14ac:dyDescent="0.25">
      <c r="B4" s="203" t="s">
        <v>6</v>
      </c>
      <c r="C4" s="204"/>
      <c r="D4" s="204"/>
      <c r="E4" s="204"/>
      <c r="F4" s="204"/>
      <c r="G4" s="205"/>
      <c r="J4" s="102" t="s">
        <v>8</v>
      </c>
      <c r="K4" s="103"/>
      <c r="L4" s="134">
        <f>+H73</f>
        <v>0</v>
      </c>
      <c r="M4" s="158"/>
      <c r="N4" s="136">
        <f>+L4+M4</f>
        <v>0</v>
      </c>
    </row>
    <row r="5" spans="2:15" ht="13.5" customHeight="1" thickBot="1" x14ac:dyDescent="0.3">
      <c r="B5" s="203" t="s">
        <v>9</v>
      </c>
      <c r="C5" s="204"/>
      <c r="D5" s="204"/>
      <c r="E5" s="204"/>
      <c r="F5" s="204"/>
      <c r="G5" s="205"/>
      <c r="J5" s="172" t="s">
        <v>199</v>
      </c>
      <c r="K5" s="173"/>
      <c r="L5" s="160"/>
      <c r="M5" s="159"/>
      <c r="N5" s="163" t="str">
        <f>IFERROR(VLOOKUP(F15,'BASE DE DATOS'!D31:H38,4,FALSE),"0")</f>
        <v>0</v>
      </c>
    </row>
    <row r="6" spans="2:15" ht="17.25" customHeight="1" thickBot="1" x14ac:dyDescent="0.35">
      <c r="B6" s="206" t="s">
        <v>198</v>
      </c>
      <c r="C6" s="207"/>
      <c r="D6" s="207"/>
      <c r="E6" s="207"/>
      <c r="F6" s="207"/>
      <c r="G6" s="208"/>
      <c r="J6" s="179" t="s">
        <v>5</v>
      </c>
      <c r="K6" s="180"/>
      <c r="L6" s="141">
        <f>+SUM(L3:L4)</f>
        <v>0</v>
      </c>
      <c r="M6" s="142">
        <f>+SUM(M3:M4)</f>
        <v>0</v>
      </c>
      <c r="N6" s="137">
        <f>+L6+M6</f>
        <v>0</v>
      </c>
    </row>
    <row r="7" spans="2:15" ht="13.5" customHeight="1" thickBot="1" x14ac:dyDescent="0.3">
      <c r="B7" s="165"/>
      <c r="G7" s="8"/>
      <c r="J7" s="181"/>
      <c r="K7" s="181"/>
      <c r="L7" s="122"/>
      <c r="M7" s="122"/>
      <c r="N7" s="123"/>
    </row>
    <row r="8" spans="2:15" ht="19.5" thickBot="1" x14ac:dyDescent="0.35">
      <c r="B8" s="223" t="s">
        <v>10</v>
      </c>
      <c r="C8" s="224"/>
      <c r="D8" s="233" t="str">
        <f>IFERROR(VLOOKUP(G8,'BASE DE DATOS'!A1:C30,2,FALSE),"")</f>
        <v/>
      </c>
      <c r="E8" s="233"/>
      <c r="F8" s="11" t="s">
        <v>49</v>
      </c>
      <c r="G8" s="166"/>
      <c r="J8" s="210" t="s">
        <v>189</v>
      </c>
      <c r="K8" s="211"/>
      <c r="L8" s="138">
        <f>+L6</f>
        <v>0</v>
      </c>
      <c r="M8" s="139">
        <f>+M6</f>
        <v>0</v>
      </c>
      <c r="N8" s="133">
        <f>SUM(L8:M8)</f>
        <v>0</v>
      </c>
    </row>
    <row r="9" spans="2:15" ht="24.75" customHeight="1" thickBot="1" x14ac:dyDescent="0.3">
      <c r="B9" s="223" t="s">
        <v>11</v>
      </c>
      <c r="C9" s="224"/>
      <c r="D9" s="234" t="str">
        <f>IFERROR(VLOOKUP(G8,'BASE DE DATOS'!A2:C30,3,FALSE),"")</f>
        <v/>
      </c>
      <c r="E9" s="234"/>
      <c r="G9" s="8"/>
      <c r="J9" s="182" t="s">
        <v>190</v>
      </c>
      <c r="K9" s="183"/>
      <c r="L9" s="183"/>
      <c r="M9" s="184"/>
      <c r="N9" s="145"/>
      <c r="O9" s="132"/>
    </row>
    <row r="10" spans="2:15" ht="13.5" customHeight="1" thickBot="1" x14ac:dyDescent="0.3">
      <c r="B10" s="7"/>
      <c r="C10" s="10"/>
      <c r="D10" s="10"/>
      <c r="E10" s="10"/>
      <c r="F10" s="10"/>
      <c r="G10" s="128"/>
      <c r="J10" s="182" t="s">
        <v>191</v>
      </c>
      <c r="K10" s="183"/>
      <c r="L10" s="183"/>
      <c r="M10" s="184"/>
      <c r="N10" s="140">
        <f>N8-N9</f>
        <v>0</v>
      </c>
    </row>
    <row r="11" spans="2:15" ht="25.5" customHeight="1" thickBot="1" x14ac:dyDescent="0.3">
      <c r="B11" s="223" t="s">
        <v>12</v>
      </c>
      <c r="C11" s="224"/>
      <c r="D11" s="209"/>
      <c r="E11" s="209"/>
      <c r="F11" s="209"/>
      <c r="G11" s="128"/>
      <c r="J11" s="127"/>
      <c r="K11" s="127"/>
      <c r="L11" s="127"/>
      <c r="M11" s="127"/>
      <c r="N11" s="104"/>
    </row>
    <row r="12" spans="2:15" ht="27" customHeight="1" thickBot="1" x14ac:dyDescent="0.3">
      <c r="B12" s="203" t="s">
        <v>180</v>
      </c>
      <c r="C12" s="204"/>
      <c r="D12" s="209"/>
      <c r="E12" s="209"/>
      <c r="F12" s="209"/>
      <c r="G12" s="8"/>
      <c r="J12" s="29" t="s">
        <v>184</v>
      </c>
      <c r="K12" s="30" t="s">
        <v>185</v>
      </c>
      <c r="L12" s="30" t="s">
        <v>186</v>
      </c>
      <c r="M12" s="31" t="s">
        <v>17</v>
      </c>
    </row>
    <row r="13" spans="2:15" ht="14.25" customHeight="1" x14ac:dyDescent="0.25">
      <c r="B13" s="223" t="s">
        <v>13</v>
      </c>
      <c r="C13" s="224"/>
      <c r="D13" s="167"/>
      <c r="G13" s="8"/>
      <c r="J13" s="146"/>
      <c r="K13" s="147"/>
      <c r="L13" s="148"/>
      <c r="M13" s="149"/>
    </row>
    <row r="14" spans="2:15" ht="15" customHeight="1" thickBot="1" x14ac:dyDescent="0.3">
      <c r="B14" s="230"/>
      <c r="C14" s="231"/>
      <c r="D14" s="231"/>
      <c r="E14" s="231"/>
      <c r="F14" s="231"/>
      <c r="G14" s="232"/>
      <c r="J14" s="146"/>
      <c r="K14" s="147"/>
      <c r="L14" s="148"/>
      <c r="M14" s="149"/>
    </row>
    <row r="15" spans="2:15" ht="18" customHeight="1" thickBot="1" x14ac:dyDescent="0.3">
      <c r="B15" s="204"/>
      <c r="C15" s="204"/>
      <c r="D15" s="204"/>
      <c r="E15" s="204"/>
      <c r="F15" s="204"/>
      <c r="G15" s="204"/>
      <c r="J15" s="150"/>
      <c r="K15" s="151"/>
      <c r="L15" s="152"/>
      <c r="M15" s="153"/>
    </row>
    <row r="16" spans="2:15" ht="13.5" hidden="1" customHeight="1" x14ac:dyDescent="0.25">
      <c r="B16" s="10"/>
    </row>
    <row r="17" spans="2:43" ht="13.5" customHeight="1" thickBot="1" x14ac:dyDescent="0.3">
      <c r="B17" s="10"/>
      <c r="G17" s="164"/>
      <c r="K17" s="124"/>
      <c r="L17" s="125"/>
      <c r="M17" s="126"/>
    </row>
    <row r="18" spans="2:43" ht="13.5" customHeight="1" thickBot="1" x14ac:dyDescent="0.3">
      <c r="B18" s="11"/>
      <c r="C18" s="29" t="s">
        <v>7</v>
      </c>
      <c r="D18" s="30"/>
      <c r="E18" s="30"/>
      <c r="F18" s="30"/>
      <c r="G18" s="30"/>
      <c r="H18" s="31"/>
      <c r="I18" s="33"/>
      <c r="J18" s="29" t="s">
        <v>14</v>
      </c>
      <c r="K18" s="30"/>
      <c r="L18" s="30"/>
      <c r="M18" s="30"/>
      <c r="N18" s="30"/>
      <c r="O18" s="30"/>
      <c r="P18" s="31"/>
      <c r="S18" s="193" t="s">
        <v>14</v>
      </c>
      <c r="T18" s="194"/>
      <c r="U18" s="194"/>
      <c r="V18" s="194"/>
      <c r="W18" s="194"/>
      <c r="X18" s="194"/>
      <c r="Y18" s="195"/>
      <c r="AA18" s="190" t="s">
        <v>15</v>
      </c>
      <c r="AB18" s="191"/>
      <c r="AC18" s="191"/>
      <c r="AD18" s="191"/>
      <c r="AE18" s="192"/>
      <c r="AG18" s="190" t="s">
        <v>16</v>
      </c>
      <c r="AH18" s="191"/>
      <c r="AI18" s="191"/>
      <c r="AJ18" s="191"/>
      <c r="AK18" s="192"/>
      <c r="AM18" s="190" t="s">
        <v>17</v>
      </c>
      <c r="AN18" s="191"/>
      <c r="AO18" s="191"/>
      <c r="AP18" s="191"/>
      <c r="AQ18" s="192"/>
    </row>
    <row r="19" spans="2:43" ht="30.75" customHeight="1" thickBot="1" x14ac:dyDescent="0.3">
      <c r="C19" s="12" t="s">
        <v>18</v>
      </c>
      <c r="D19" s="13" t="s">
        <v>19</v>
      </c>
      <c r="E19" s="14" t="s">
        <v>20</v>
      </c>
      <c r="F19" s="15" t="s">
        <v>21</v>
      </c>
      <c r="G19" s="15" t="s">
        <v>22</v>
      </c>
      <c r="H19" s="16" t="s">
        <v>23</v>
      </c>
      <c r="I19" s="13"/>
      <c r="J19" s="14" t="s">
        <v>24</v>
      </c>
      <c r="K19" s="15" t="s">
        <v>25</v>
      </c>
      <c r="L19" s="15" t="s">
        <v>26</v>
      </c>
      <c r="M19" s="15" t="s">
        <v>27</v>
      </c>
      <c r="N19" s="15" t="s">
        <v>28</v>
      </c>
      <c r="O19" s="15" t="s">
        <v>29</v>
      </c>
      <c r="P19" s="16" t="s">
        <v>30</v>
      </c>
      <c r="Q19" s="17"/>
      <c r="R19" s="17"/>
      <c r="S19" s="18" t="s">
        <v>31</v>
      </c>
      <c r="T19" s="18" t="s">
        <v>32</v>
      </c>
      <c r="U19" s="18" t="s">
        <v>33</v>
      </c>
      <c r="V19" s="18" t="s">
        <v>34</v>
      </c>
      <c r="W19" s="18" t="s">
        <v>35</v>
      </c>
      <c r="X19" s="18" t="s">
        <v>36</v>
      </c>
      <c r="Y19" s="18" t="s">
        <v>37</v>
      </c>
      <c r="AA19" s="18">
        <v>0</v>
      </c>
      <c r="AB19" s="18">
        <v>1</v>
      </c>
      <c r="AC19" s="18">
        <v>2</v>
      </c>
      <c r="AD19" s="18">
        <v>3</v>
      </c>
      <c r="AE19" s="18">
        <v>4</v>
      </c>
      <c r="AG19" s="18">
        <v>1</v>
      </c>
      <c r="AH19" s="18">
        <v>2</v>
      </c>
      <c r="AI19" s="18">
        <v>3</v>
      </c>
      <c r="AJ19" s="18">
        <v>4</v>
      </c>
      <c r="AK19" s="18">
        <v>5</v>
      </c>
      <c r="AM19" s="18">
        <v>1</v>
      </c>
      <c r="AN19" s="18">
        <v>2</v>
      </c>
      <c r="AO19" s="18">
        <v>3</v>
      </c>
      <c r="AP19" s="18">
        <v>4</v>
      </c>
      <c r="AQ19" s="18">
        <v>5</v>
      </c>
    </row>
    <row r="20" spans="2:43" ht="15" customHeight="1" x14ac:dyDescent="0.25">
      <c r="B20" s="38">
        <v>1.1000000000000001</v>
      </c>
      <c r="C20" s="187" t="s">
        <v>38</v>
      </c>
      <c r="D20" s="41" t="s">
        <v>192</v>
      </c>
      <c r="E20" s="129"/>
      <c r="F20" s="40">
        <v>0</v>
      </c>
      <c r="G20" s="98" t="str">
        <f>IF(F20="","",IF(F20=0,"",E20/F20))</f>
        <v/>
      </c>
      <c r="H20" s="43">
        <f t="shared" ref="H20" si="0">IF(E20&gt;AE20,AQ20,IF(E20&gt;AD20,AP20,IF(E20&gt;AC20,AO20,IF(E20&gt;AB20,AN20,IF(E20&gt;AA20,AM20,0)))))</f>
        <v>0</v>
      </c>
      <c r="I20" s="44"/>
      <c r="J20" s="45">
        <f t="shared" ref="J20:O24" si="1">+$F20*S20</f>
        <v>0</v>
      </c>
      <c r="K20" s="46">
        <f t="shared" si="1"/>
        <v>0</v>
      </c>
      <c r="L20" s="46">
        <f t="shared" si="1"/>
        <v>0</v>
      </c>
      <c r="M20" s="46">
        <f t="shared" si="1"/>
        <v>0</v>
      </c>
      <c r="N20" s="46">
        <f t="shared" si="1"/>
        <v>0</v>
      </c>
      <c r="O20" s="46">
        <f t="shared" si="1"/>
        <v>0</v>
      </c>
      <c r="P20" s="47">
        <f t="shared" ref="P20" si="2">+$F20*Y20</f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AA20" s="19">
        <v>7</v>
      </c>
      <c r="AB20" s="19">
        <v>15</v>
      </c>
      <c r="AC20" s="19">
        <v>24</v>
      </c>
      <c r="AD20" s="19">
        <v>30</v>
      </c>
      <c r="AE20" s="19">
        <v>48</v>
      </c>
      <c r="AG20" s="19">
        <v>1</v>
      </c>
      <c r="AH20" s="19">
        <v>2</v>
      </c>
      <c r="AI20" s="19">
        <v>3</v>
      </c>
      <c r="AJ20" s="19">
        <v>4</v>
      </c>
      <c r="AK20" s="19">
        <v>5</v>
      </c>
      <c r="AM20" s="19">
        <v>32</v>
      </c>
      <c r="AN20" s="19">
        <v>40</v>
      </c>
      <c r="AO20" s="19">
        <v>64</v>
      </c>
      <c r="AP20" s="19">
        <v>80</v>
      </c>
      <c r="AQ20" s="19">
        <v>96</v>
      </c>
    </row>
    <row r="21" spans="2:43" x14ac:dyDescent="0.25">
      <c r="B21" s="38">
        <v>1.1000000000000001</v>
      </c>
      <c r="C21" s="188"/>
      <c r="D21" s="48" t="s">
        <v>193</v>
      </c>
      <c r="E21" s="130"/>
      <c r="F21" s="40">
        <f t="shared" ref="F21:F29" si="3">IF(E21&gt;AE21,AK21,IF(E21&gt;AD21,AJ21,IF(E21&gt;AC21,AI21,IF(E21&gt;AB21,AH21,IF(E21&gt;AA21,AG21,0)))))</f>
        <v>0</v>
      </c>
      <c r="G21" s="98" t="str">
        <f t="shared" ref="G21:G27" si="4">IF(F21="","",IF(F21=0,"",E21/F21))</f>
        <v/>
      </c>
      <c r="H21" s="49">
        <f t="shared" ref="H21:H27" si="5">IF(E21&gt;AE21,AQ21,IF(E21&gt;AD21,AP21,IF(E21&gt;AC21,AO21,IF(E21&gt;AB21,AN21,IF(E21&gt;AA21,AM21,0)))))</f>
        <v>0</v>
      </c>
      <c r="I21" s="40"/>
      <c r="J21" s="50">
        <f t="shared" si="1"/>
        <v>0</v>
      </c>
      <c r="K21" s="51">
        <f t="shared" ref="K21:P24" si="6">+$F21*T21</f>
        <v>0</v>
      </c>
      <c r="L21" s="51">
        <f t="shared" si="6"/>
        <v>0</v>
      </c>
      <c r="M21" s="51">
        <f t="shared" si="6"/>
        <v>0</v>
      </c>
      <c r="N21" s="51">
        <f t="shared" si="6"/>
        <v>0</v>
      </c>
      <c r="O21" s="51">
        <f t="shared" si="6"/>
        <v>0</v>
      </c>
      <c r="P21" s="52">
        <f t="shared" si="6"/>
        <v>0</v>
      </c>
      <c r="S21" s="5">
        <v>1</v>
      </c>
      <c r="T21" s="5">
        <v>0</v>
      </c>
      <c r="U21" s="5">
        <v>0</v>
      </c>
      <c r="V21" s="5">
        <v>0</v>
      </c>
      <c r="W21" s="5">
        <v>1</v>
      </c>
      <c r="X21" s="5">
        <v>0</v>
      </c>
      <c r="Y21" s="5">
        <v>0</v>
      </c>
      <c r="AA21" s="19">
        <v>5</v>
      </c>
      <c r="AB21" s="19">
        <v>10</v>
      </c>
      <c r="AC21" s="19">
        <v>16</v>
      </c>
      <c r="AD21" s="19">
        <v>24</v>
      </c>
      <c r="AE21" s="19">
        <v>32</v>
      </c>
      <c r="AG21" s="19">
        <v>1</v>
      </c>
      <c r="AH21" s="19">
        <v>2</v>
      </c>
      <c r="AI21" s="19">
        <v>3</v>
      </c>
      <c r="AJ21" s="19">
        <v>4</v>
      </c>
      <c r="AK21" s="19">
        <v>5</v>
      </c>
      <c r="AM21" s="19">
        <v>37</v>
      </c>
      <c r="AN21" s="19">
        <v>74</v>
      </c>
      <c r="AO21" s="19">
        <v>111</v>
      </c>
      <c r="AP21" s="19">
        <v>148</v>
      </c>
      <c r="AQ21" s="19">
        <v>185</v>
      </c>
    </row>
    <row r="22" spans="2:43" x14ac:dyDescent="0.25">
      <c r="B22" s="38">
        <v>1.1000000000000001</v>
      </c>
      <c r="C22" s="188"/>
      <c r="D22" s="48" t="s">
        <v>194</v>
      </c>
      <c r="E22" s="130"/>
      <c r="F22" s="40">
        <f t="shared" si="3"/>
        <v>0</v>
      </c>
      <c r="G22" s="98" t="str">
        <f t="shared" si="4"/>
        <v/>
      </c>
      <c r="H22" s="49">
        <f t="shared" si="5"/>
        <v>0</v>
      </c>
      <c r="I22" s="40"/>
      <c r="J22" s="50">
        <f t="shared" si="1"/>
        <v>0</v>
      </c>
      <c r="K22" s="51">
        <f t="shared" si="6"/>
        <v>0</v>
      </c>
      <c r="L22" s="51">
        <f t="shared" si="6"/>
        <v>0</v>
      </c>
      <c r="M22" s="51">
        <f t="shared" si="6"/>
        <v>0</v>
      </c>
      <c r="N22" s="51">
        <f t="shared" si="6"/>
        <v>0</v>
      </c>
      <c r="O22" s="51">
        <f t="shared" si="6"/>
        <v>0</v>
      </c>
      <c r="P22" s="52">
        <f t="shared" si="6"/>
        <v>0</v>
      </c>
      <c r="S22" s="5">
        <v>1</v>
      </c>
      <c r="T22" s="5">
        <v>0</v>
      </c>
      <c r="U22" s="5">
        <v>0</v>
      </c>
      <c r="V22" s="5">
        <v>0</v>
      </c>
      <c r="W22" s="5">
        <v>1</v>
      </c>
      <c r="X22" s="5">
        <v>0</v>
      </c>
      <c r="Y22" s="5">
        <v>0</v>
      </c>
      <c r="AA22" s="19">
        <v>5</v>
      </c>
      <c r="AB22" s="19">
        <v>10</v>
      </c>
      <c r="AC22" s="19">
        <v>16</v>
      </c>
      <c r="AD22" s="19">
        <v>24</v>
      </c>
      <c r="AE22" s="19">
        <v>32</v>
      </c>
      <c r="AG22" s="19">
        <v>1</v>
      </c>
      <c r="AH22" s="19">
        <v>2</v>
      </c>
      <c r="AI22" s="19">
        <v>3</v>
      </c>
      <c r="AJ22" s="19">
        <v>4</v>
      </c>
      <c r="AK22" s="19">
        <v>5</v>
      </c>
      <c r="AM22" s="19">
        <v>37</v>
      </c>
      <c r="AN22" s="19">
        <v>74</v>
      </c>
      <c r="AO22" s="19">
        <v>111</v>
      </c>
      <c r="AP22" s="19">
        <v>148</v>
      </c>
      <c r="AQ22" s="19">
        <v>185</v>
      </c>
    </row>
    <row r="23" spans="2:43" x14ac:dyDescent="0.25">
      <c r="B23" s="38">
        <v>1.1000000000000001</v>
      </c>
      <c r="C23" s="188"/>
      <c r="D23" s="48" t="s">
        <v>195</v>
      </c>
      <c r="E23" s="130"/>
      <c r="F23" s="40">
        <f t="shared" si="3"/>
        <v>0</v>
      </c>
      <c r="G23" s="98" t="str">
        <f t="shared" si="4"/>
        <v/>
      </c>
      <c r="H23" s="49">
        <f t="shared" si="5"/>
        <v>0</v>
      </c>
      <c r="I23" s="40"/>
      <c r="J23" s="50">
        <f t="shared" si="1"/>
        <v>0</v>
      </c>
      <c r="K23" s="51">
        <f t="shared" si="6"/>
        <v>0</v>
      </c>
      <c r="L23" s="51">
        <f t="shared" si="6"/>
        <v>0</v>
      </c>
      <c r="M23" s="51">
        <f t="shared" si="6"/>
        <v>0</v>
      </c>
      <c r="N23" s="51">
        <f t="shared" si="6"/>
        <v>0</v>
      </c>
      <c r="O23" s="51">
        <f t="shared" si="6"/>
        <v>0</v>
      </c>
      <c r="P23" s="52">
        <f t="shared" si="6"/>
        <v>0</v>
      </c>
      <c r="S23" s="5">
        <v>1</v>
      </c>
      <c r="T23" s="5">
        <v>0</v>
      </c>
      <c r="U23" s="5">
        <v>0</v>
      </c>
      <c r="V23" s="5">
        <v>0</v>
      </c>
      <c r="W23" s="5">
        <v>1</v>
      </c>
      <c r="X23" s="5">
        <v>0</v>
      </c>
      <c r="Y23" s="5">
        <v>0</v>
      </c>
      <c r="AA23" s="19">
        <v>5</v>
      </c>
      <c r="AB23" s="19">
        <v>10</v>
      </c>
      <c r="AC23" s="19">
        <v>16</v>
      </c>
      <c r="AD23" s="19">
        <v>24</v>
      </c>
      <c r="AE23" s="19">
        <v>32</v>
      </c>
      <c r="AG23" s="19">
        <v>1</v>
      </c>
      <c r="AH23" s="19">
        <v>2</v>
      </c>
      <c r="AI23" s="19">
        <v>3</v>
      </c>
      <c r="AJ23" s="19">
        <v>4</v>
      </c>
      <c r="AK23" s="19">
        <v>5</v>
      </c>
      <c r="AM23" s="19">
        <v>37</v>
      </c>
      <c r="AN23" s="19">
        <v>74</v>
      </c>
      <c r="AO23" s="19">
        <v>111</v>
      </c>
      <c r="AP23" s="19">
        <v>148</v>
      </c>
      <c r="AQ23" s="19">
        <v>185</v>
      </c>
    </row>
    <row r="24" spans="2:43" x14ac:dyDescent="0.25">
      <c r="B24" s="38">
        <v>1.1000000000000001</v>
      </c>
      <c r="C24" s="188"/>
      <c r="D24" s="115" t="s">
        <v>39</v>
      </c>
      <c r="E24" s="130"/>
      <c r="F24" s="40">
        <f t="shared" si="3"/>
        <v>0</v>
      </c>
      <c r="G24" s="98" t="str">
        <f t="shared" si="4"/>
        <v/>
      </c>
      <c r="H24" s="49">
        <f t="shared" si="5"/>
        <v>0</v>
      </c>
      <c r="I24" s="40"/>
      <c r="J24" s="50">
        <f t="shared" si="1"/>
        <v>0</v>
      </c>
      <c r="K24" s="51">
        <f t="shared" si="6"/>
        <v>0</v>
      </c>
      <c r="L24" s="51">
        <f t="shared" si="6"/>
        <v>0</v>
      </c>
      <c r="M24" s="51">
        <f t="shared" si="6"/>
        <v>0</v>
      </c>
      <c r="N24" s="51">
        <f t="shared" si="6"/>
        <v>0</v>
      </c>
      <c r="O24" s="51">
        <f t="shared" si="6"/>
        <v>0</v>
      </c>
      <c r="P24" s="52">
        <f t="shared" si="6"/>
        <v>0</v>
      </c>
      <c r="S24" s="5">
        <v>1</v>
      </c>
      <c r="T24" s="5">
        <v>0</v>
      </c>
      <c r="U24" s="5">
        <v>0</v>
      </c>
      <c r="V24" s="5">
        <v>0</v>
      </c>
      <c r="W24" s="5">
        <v>1</v>
      </c>
      <c r="X24" s="5">
        <v>0</v>
      </c>
      <c r="Y24" s="5">
        <v>0</v>
      </c>
      <c r="AA24" s="19">
        <v>5</v>
      </c>
      <c r="AB24" s="19">
        <v>10</v>
      </c>
      <c r="AC24" s="19">
        <v>16</v>
      </c>
      <c r="AD24" s="19">
        <v>24</v>
      </c>
      <c r="AE24" s="19">
        <v>32</v>
      </c>
      <c r="AG24" s="19">
        <v>1</v>
      </c>
      <c r="AH24" s="19"/>
      <c r="AI24" s="19"/>
      <c r="AJ24" s="19"/>
      <c r="AK24" s="19"/>
      <c r="AM24" s="19">
        <v>37</v>
      </c>
      <c r="AN24" s="19"/>
      <c r="AO24" s="19"/>
      <c r="AP24" s="19"/>
      <c r="AQ24" s="19"/>
    </row>
    <row r="25" spans="2:43" x14ac:dyDescent="0.25">
      <c r="B25" s="38">
        <v>1.1000000000000001</v>
      </c>
      <c r="C25" s="188"/>
      <c r="D25" s="48" t="s">
        <v>40</v>
      </c>
      <c r="E25" s="130"/>
      <c r="F25" s="40">
        <f t="shared" si="3"/>
        <v>0</v>
      </c>
      <c r="G25" s="98" t="str">
        <f t="shared" si="4"/>
        <v/>
      </c>
      <c r="H25" s="49">
        <f t="shared" si="5"/>
        <v>0</v>
      </c>
      <c r="I25" s="40"/>
      <c r="J25" s="50">
        <f>+$F25*S25</f>
        <v>0</v>
      </c>
      <c r="K25" s="51"/>
      <c r="L25" s="54">
        <f>IF(F25=0,0,CONCATENATE((F25*T25)," lecc. -seleccionar-"))</f>
        <v>0</v>
      </c>
      <c r="M25" s="51">
        <v>0</v>
      </c>
      <c r="N25" s="50">
        <f>F25*W25</f>
        <v>0</v>
      </c>
      <c r="O25" s="51">
        <f>F25*X25</f>
        <v>0</v>
      </c>
      <c r="P25" s="52">
        <f>+$F25*Y25</f>
        <v>0</v>
      </c>
      <c r="S25" s="5">
        <v>1</v>
      </c>
      <c r="T25" s="174">
        <v>2</v>
      </c>
      <c r="U25" s="175"/>
      <c r="V25" s="5">
        <v>0</v>
      </c>
      <c r="W25" s="5">
        <v>2</v>
      </c>
      <c r="X25" s="5">
        <v>1</v>
      </c>
      <c r="Y25" s="5">
        <v>0</v>
      </c>
      <c r="AA25" s="19">
        <v>5</v>
      </c>
      <c r="AB25" s="19">
        <v>10</v>
      </c>
      <c r="AC25" s="19">
        <v>16</v>
      </c>
      <c r="AD25" s="19">
        <v>24</v>
      </c>
      <c r="AE25" s="19">
        <v>32</v>
      </c>
      <c r="AG25" s="19">
        <v>1</v>
      </c>
      <c r="AH25" s="19">
        <v>2</v>
      </c>
      <c r="AI25" s="19">
        <v>3</v>
      </c>
      <c r="AJ25" s="19">
        <v>4</v>
      </c>
      <c r="AK25" s="19">
        <v>5</v>
      </c>
      <c r="AM25" s="19">
        <v>44</v>
      </c>
      <c r="AN25" s="19">
        <v>88</v>
      </c>
      <c r="AO25" s="19">
        <v>132</v>
      </c>
      <c r="AP25" s="19">
        <v>176</v>
      </c>
      <c r="AQ25" s="19">
        <v>220</v>
      </c>
    </row>
    <row r="26" spans="2:43" x14ac:dyDescent="0.25">
      <c r="B26" s="38">
        <v>1.1000000000000001</v>
      </c>
      <c r="C26" s="188"/>
      <c r="D26" s="48" t="s">
        <v>41</v>
      </c>
      <c r="E26" s="130"/>
      <c r="F26" s="40">
        <f t="shared" si="3"/>
        <v>0</v>
      </c>
      <c r="G26" s="98" t="str">
        <f t="shared" si="4"/>
        <v/>
      </c>
      <c r="H26" s="49">
        <f t="shared" si="5"/>
        <v>0</v>
      </c>
      <c r="I26" s="40"/>
      <c r="J26" s="50">
        <f>+$F26*S26</f>
        <v>0</v>
      </c>
      <c r="K26" s="51"/>
      <c r="L26" s="55">
        <f>IF(F26=0,0,CONCATENATE((F26*T26)," lecc. -seleccionar-"))</f>
        <v>0</v>
      </c>
      <c r="M26" s="51">
        <v>0</v>
      </c>
      <c r="N26" s="50">
        <f>F26*W26</f>
        <v>0</v>
      </c>
      <c r="O26" s="51">
        <f>F26*X26</f>
        <v>0</v>
      </c>
      <c r="P26" s="52">
        <f>+$F26*Y26</f>
        <v>0</v>
      </c>
      <c r="S26" s="5">
        <v>1</v>
      </c>
      <c r="T26" s="174">
        <v>4</v>
      </c>
      <c r="U26" s="175"/>
      <c r="V26" s="5">
        <v>0</v>
      </c>
      <c r="W26" s="5">
        <v>2</v>
      </c>
      <c r="X26" s="5">
        <v>1</v>
      </c>
      <c r="Y26" s="5">
        <v>0</v>
      </c>
      <c r="AA26" s="19">
        <v>5</v>
      </c>
      <c r="AB26" s="19">
        <v>10</v>
      </c>
      <c r="AC26" s="19">
        <v>16</v>
      </c>
      <c r="AD26" s="19">
        <v>24</v>
      </c>
      <c r="AE26" s="19">
        <v>32</v>
      </c>
      <c r="AG26" s="19">
        <v>1</v>
      </c>
      <c r="AH26" s="19">
        <v>2</v>
      </c>
      <c r="AI26" s="19">
        <v>3</v>
      </c>
      <c r="AJ26" s="19">
        <v>4</v>
      </c>
      <c r="AK26" s="19">
        <v>5</v>
      </c>
      <c r="AM26" s="19">
        <v>44</v>
      </c>
      <c r="AN26" s="19">
        <v>88</v>
      </c>
      <c r="AO26" s="19">
        <v>132</v>
      </c>
      <c r="AP26" s="19">
        <v>176</v>
      </c>
      <c r="AQ26" s="19">
        <v>220</v>
      </c>
    </row>
    <row r="27" spans="2:43" ht="15.75" thickBot="1" x14ac:dyDescent="0.3">
      <c r="B27" s="38">
        <v>1.1000000000000001</v>
      </c>
      <c r="C27" s="188"/>
      <c r="D27" s="116" t="s">
        <v>196</v>
      </c>
      <c r="E27" s="131"/>
      <c r="F27" s="42">
        <f t="shared" si="3"/>
        <v>0</v>
      </c>
      <c r="G27" s="98" t="str">
        <f t="shared" si="4"/>
        <v/>
      </c>
      <c r="H27" s="56">
        <f t="shared" si="5"/>
        <v>0</v>
      </c>
      <c r="I27" s="42"/>
      <c r="J27" s="57">
        <f>+$F27*S27</f>
        <v>0</v>
      </c>
      <c r="K27" s="53"/>
      <c r="L27" s="55">
        <f>IF(F27=0,0,CONCATENATE((F27*T27)," lecc. -seleccionar-"))</f>
        <v>0</v>
      </c>
      <c r="M27" s="51">
        <v>0</v>
      </c>
      <c r="N27" s="53">
        <f>+$F27*W27</f>
        <v>0</v>
      </c>
      <c r="O27" s="53">
        <f>+$F27*X27</f>
        <v>0</v>
      </c>
      <c r="P27" s="58">
        <f>+$F27*Y27</f>
        <v>0</v>
      </c>
      <c r="S27" s="9">
        <v>1</v>
      </c>
      <c r="T27" s="174">
        <v>4</v>
      </c>
      <c r="U27" s="175"/>
      <c r="V27" s="9">
        <v>0</v>
      </c>
      <c r="W27" s="9">
        <v>2</v>
      </c>
      <c r="X27" s="9">
        <v>1</v>
      </c>
      <c r="Y27" s="9">
        <v>0</v>
      </c>
      <c r="AA27" s="19">
        <v>5</v>
      </c>
      <c r="AB27" s="19">
        <v>10</v>
      </c>
      <c r="AC27" s="19">
        <v>16</v>
      </c>
      <c r="AD27" s="19">
        <v>24</v>
      </c>
      <c r="AE27" s="19">
        <v>40</v>
      </c>
      <c r="AG27" s="19">
        <v>1</v>
      </c>
      <c r="AH27" s="19">
        <v>2</v>
      </c>
      <c r="AI27" s="19">
        <v>3</v>
      </c>
      <c r="AJ27" s="19">
        <v>4</v>
      </c>
      <c r="AK27" s="19">
        <v>5</v>
      </c>
      <c r="AM27" s="19">
        <v>44</v>
      </c>
      <c r="AN27" s="19">
        <v>88</v>
      </c>
      <c r="AO27" s="19">
        <v>132</v>
      </c>
      <c r="AP27" s="19">
        <v>176</v>
      </c>
      <c r="AQ27" s="19">
        <v>220</v>
      </c>
    </row>
    <row r="28" spans="2:43" ht="15.75" thickBot="1" x14ac:dyDescent="0.3">
      <c r="B28" s="38">
        <v>1.1000000000000001</v>
      </c>
      <c r="C28" s="189"/>
      <c r="D28" s="105" t="s">
        <v>5</v>
      </c>
      <c r="E28" s="106">
        <f>+SUM(E20:E27)</f>
        <v>0</v>
      </c>
      <c r="F28" s="107">
        <f>+SUM(F20:F27)</f>
        <v>0</v>
      </c>
      <c r="G28" s="108" t="str">
        <f t="shared" ref="G28:G70" si="7">IF(F28="","",IF(F28=0,"n.a.",E28/F28))</f>
        <v>n.a.</v>
      </c>
      <c r="H28" s="109">
        <f>+SUM(H20:H27)</f>
        <v>0</v>
      </c>
      <c r="I28" s="110"/>
      <c r="J28" s="111">
        <f>+SUM(J20:P27)+F25*T25+F26*T26+F27*T27</f>
        <v>0</v>
      </c>
      <c r="K28" s="59"/>
      <c r="L28" s="59"/>
      <c r="M28" s="59"/>
      <c r="N28" s="59"/>
      <c r="O28" s="59"/>
      <c r="P28" s="60"/>
      <c r="S28" s="176"/>
      <c r="T28" s="176"/>
      <c r="U28" s="176"/>
      <c r="V28" s="176"/>
      <c r="W28" s="176"/>
      <c r="X28" s="176"/>
      <c r="Y28" s="176"/>
    </row>
    <row r="29" spans="2:43" ht="15" customHeight="1" x14ac:dyDescent="0.25">
      <c r="B29" s="38">
        <v>1.2</v>
      </c>
      <c r="C29" s="187" t="s">
        <v>42</v>
      </c>
      <c r="D29" s="61" t="s">
        <v>192</v>
      </c>
      <c r="E29" s="130"/>
      <c r="F29" s="40">
        <f t="shared" si="3"/>
        <v>0</v>
      </c>
      <c r="G29" s="99" t="str">
        <f>IF(F29="","",IF(F29=0,"",E29/F29))</f>
        <v/>
      </c>
      <c r="H29" s="63">
        <v>0</v>
      </c>
      <c r="I29" s="62"/>
      <c r="J29" s="64">
        <f t="shared" ref="J29:P32" si="8">+$F29*S29</f>
        <v>0</v>
      </c>
      <c r="K29" s="65">
        <f t="shared" si="8"/>
        <v>0</v>
      </c>
      <c r="L29" s="65">
        <f t="shared" si="8"/>
        <v>0</v>
      </c>
      <c r="M29" s="65">
        <f t="shared" si="8"/>
        <v>0</v>
      </c>
      <c r="N29" s="65">
        <f t="shared" si="8"/>
        <v>0</v>
      </c>
      <c r="O29" s="65">
        <f t="shared" si="8"/>
        <v>0</v>
      </c>
      <c r="P29" s="66">
        <f t="shared" si="8"/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AA29" s="19">
        <v>7</v>
      </c>
      <c r="AB29" s="19">
        <v>15</v>
      </c>
      <c r="AC29" s="19">
        <v>25</v>
      </c>
      <c r="AD29" s="19">
        <v>32</v>
      </c>
      <c r="AE29" s="19">
        <v>50</v>
      </c>
      <c r="AG29" s="19">
        <v>1</v>
      </c>
      <c r="AH29" s="19">
        <v>2</v>
      </c>
      <c r="AI29" s="19">
        <v>3</v>
      </c>
      <c r="AJ29" s="19">
        <v>4</v>
      </c>
      <c r="AK29" s="19">
        <v>5</v>
      </c>
      <c r="AM29" s="19">
        <v>32</v>
      </c>
      <c r="AN29" s="19">
        <v>40</v>
      </c>
      <c r="AO29" s="19">
        <v>64</v>
      </c>
      <c r="AP29" s="19">
        <v>80</v>
      </c>
      <c r="AQ29" s="19">
        <v>96</v>
      </c>
    </row>
    <row r="30" spans="2:43" customFormat="1" x14ac:dyDescent="0.25">
      <c r="B30" s="38">
        <v>1.2</v>
      </c>
      <c r="C30" s="188"/>
      <c r="D30" s="67" t="s">
        <v>193</v>
      </c>
      <c r="E30" s="154"/>
      <c r="F30" s="68">
        <f t="shared" ref="F30:F37" si="9">IF(E30&gt;AE30,AK30,IF(E30&gt;AD30,AJ30,IF(E30&gt;AC30,AI30,IF(E30&gt;AB30,AH30,IF(E30&gt;AA30,AG30,0)))))</f>
        <v>0</v>
      </c>
      <c r="G30" s="99" t="str">
        <f t="shared" ref="G30:G38" si="10">IF(F30="","",IF(F30=0,"",E30/F30))</f>
        <v/>
      </c>
      <c r="H30" s="69">
        <f t="shared" ref="H30:H36" si="11">IF(E30&gt;AE30,AQ30,IF(E30&gt;AD30,AP30,IF(E30&gt;AC30,AO30,IF(E30&gt;AB30,AN30,IF(E30&gt;AA30,AM30,0)))))</f>
        <v>0</v>
      </c>
      <c r="I30" s="68"/>
      <c r="J30" s="70">
        <f t="shared" si="8"/>
        <v>0</v>
      </c>
      <c r="K30" s="71">
        <f t="shared" si="8"/>
        <v>0</v>
      </c>
      <c r="L30" s="71">
        <f t="shared" si="8"/>
        <v>0</v>
      </c>
      <c r="M30" s="71">
        <f t="shared" si="8"/>
        <v>0</v>
      </c>
      <c r="N30" s="71">
        <f t="shared" si="8"/>
        <v>0</v>
      </c>
      <c r="O30" s="71">
        <f t="shared" si="8"/>
        <v>0</v>
      </c>
      <c r="P30" s="72">
        <f t="shared" si="8"/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AA30" s="19">
        <v>5</v>
      </c>
      <c r="AB30" s="19">
        <v>10</v>
      </c>
      <c r="AC30" s="19">
        <v>16</v>
      </c>
      <c r="AD30" s="19">
        <v>24</v>
      </c>
      <c r="AE30" s="19">
        <v>47</v>
      </c>
      <c r="AG30" s="19">
        <v>1</v>
      </c>
      <c r="AH30" s="19">
        <v>2</v>
      </c>
      <c r="AI30" s="19">
        <v>3</v>
      </c>
      <c r="AJ30" s="19">
        <v>4</v>
      </c>
      <c r="AK30" s="19">
        <v>5</v>
      </c>
      <c r="AM30" s="19">
        <v>40</v>
      </c>
      <c r="AN30" s="19">
        <v>80</v>
      </c>
      <c r="AO30" s="19">
        <v>120</v>
      </c>
      <c r="AP30" s="19">
        <v>160</v>
      </c>
      <c r="AQ30" s="19">
        <v>200</v>
      </c>
    </row>
    <row r="31" spans="2:43" x14ac:dyDescent="0.25">
      <c r="B31" s="38">
        <v>1.2</v>
      </c>
      <c r="C31" s="188"/>
      <c r="D31" s="73" t="s">
        <v>194</v>
      </c>
      <c r="E31" s="154"/>
      <c r="F31" s="74">
        <f t="shared" si="9"/>
        <v>0</v>
      </c>
      <c r="G31" s="99" t="str">
        <f t="shared" si="10"/>
        <v/>
      </c>
      <c r="H31" s="75">
        <f t="shared" si="11"/>
        <v>0</v>
      </c>
      <c r="I31" s="74"/>
      <c r="J31" s="76">
        <f t="shared" si="8"/>
        <v>0</v>
      </c>
      <c r="K31" s="77">
        <f t="shared" si="8"/>
        <v>0</v>
      </c>
      <c r="L31" s="77">
        <f t="shared" si="8"/>
        <v>0</v>
      </c>
      <c r="M31" s="77">
        <f t="shared" si="8"/>
        <v>0</v>
      </c>
      <c r="N31" s="78">
        <f t="shared" si="8"/>
        <v>0</v>
      </c>
      <c r="O31" s="78">
        <f t="shared" si="8"/>
        <v>0</v>
      </c>
      <c r="P31" s="79">
        <f t="shared" si="8"/>
        <v>0</v>
      </c>
      <c r="S31" s="9">
        <v>0</v>
      </c>
      <c r="T31" s="9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AA31" s="19">
        <v>5</v>
      </c>
      <c r="AB31" s="19">
        <v>10</v>
      </c>
      <c r="AC31" s="19">
        <v>16</v>
      </c>
      <c r="AD31" s="19">
        <v>24</v>
      </c>
      <c r="AE31" s="19">
        <v>47</v>
      </c>
      <c r="AG31" s="19">
        <v>1</v>
      </c>
      <c r="AH31" s="19">
        <v>2</v>
      </c>
      <c r="AI31" s="19">
        <v>3</v>
      </c>
      <c r="AJ31" s="19">
        <v>4</v>
      </c>
      <c r="AK31" s="19">
        <v>5</v>
      </c>
      <c r="AM31" s="19">
        <v>40</v>
      </c>
      <c r="AN31" s="19">
        <v>80</v>
      </c>
      <c r="AO31" s="19">
        <v>120</v>
      </c>
      <c r="AP31" s="19">
        <v>160</v>
      </c>
      <c r="AQ31" s="19">
        <v>200</v>
      </c>
    </row>
    <row r="32" spans="2:43" x14ac:dyDescent="0.25">
      <c r="B32" s="38"/>
      <c r="C32" s="188"/>
      <c r="D32" s="73" t="s">
        <v>195</v>
      </c>
      <c r="E32" s="154"/>
      <c r="F32" s="74">
        <f t="shared" si="9"/>
        <v>0</v>
      </c>
      <c r="G32" s="99" t="str">
        <f t="shared" si="10"/>
        <v/>
      </c>
      <c r="H32" s="75">
        <f t="shared" si="11"/>
        <v>0</v>
      </c>
      <c r="I32" s="75"/>
      <c r="J32" s="76">
        <f t="shared" si="8"/>
        <v>0</v>
      </c>
      <c r="K32" s="77">
        <f t="shared" si="8"/>
        <v>0</v>
      </c>
      <c r="L32" s="77">
        <f t="shared" si="8"/>
        <v>0</v>
      </c>
      <c r="M32" s="77">
        <f t="shared" si="8"/>
        <v>0</v>
      </c>
      <c r="N32" s="78">
        <f t="shared" si="8"/>
        <v>0</v>
      </c>
      <c r="O32" s="78">
        <f t="shared" si="8"/>
        <v>0</v>
      </c>
      <c r="P32" s="79">
        <f t="shared" si="8"/>
        <v>0</v>
      </c>
      <c r="S32" s="9">
        <v>0</v>
      </c>
      <c r="T32" s="9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AA32" s="19">
        <v>5</v>
      </c>
      <c r="AB32" s="19">
        <v>10</v>
      </c>
      <c r="AC32" s="19">
        <v>16</v>
      </c>
      <c r="AD32" s="19">
        <v>24</v>
      </c>
      <c r="AE32" s="19">
        <v>47</v>
      </c>
      <c r="AG32" s="19">
        <v>1</v>
      </c>
      <c r="AH32" s="19">
        <v>2</v>
      </c>
      <c r="AI32" s="19">
        <v>3</v>
      </c>
      <c r="AJ32" s="19">
        <v>4</v>
      </c>
      <c r="AK32" s="19">
        <v>5</v>
      </c>
      <c r="AM32" s="19">
        <v>40</v>
      </c>
      <c r="AN32" s="19">
        <v>80</v>
      </c>
      <c r="AO32" s="19">
        <v>120</v>
      </c>
      <c r="AP32" s="19">
        <v>160</v>
      </c>
      <c r="AQ32" s="19">
        <v>200</v>
      </c>
    </row>
    <row r="33" spans="2:43" x14ac:dyDescent="0.25">
      <c r="B33" s="38"/>
      <c r="C33" s="188"/>
      <c r="D33" s="115" t="s">
        <v>197</v>
      </c>
      <c r="E33" s="154"/>
      <c r="F33" s="74">
        <f t="shared" si="9"/>
        <v>0</v>
      </c>
      <c r="G33" s="99" t="str">
        <f t="shared" ref="G33" si="12">IF(F33="","",IF(F33=0,"",E33/F33))</f>
        <v/>
      </c>
      <c r="H33" s="75">
        <f t="shared" si="11"/>
        <v>0</v>
      </c>
      <c r="I33" s="75"/>
      <c r="J33" s="78"/>
      <c r="K33" s="80"/>
      <c r="L33" s="80"/>
      <c r="M33" s="76"/>
      <c r="N33" s="81"/>
      <c r="O33" s="78"/>
      <c r="P33" s="79"/>
      <c r="Q33" s="104"/>
      <c r="S33" s="9">
        <v>0</v>
      </c>
      <c r="T33" s="9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AA33" s="19">
        <v>7</v>
      </c>
      <c r="AB33" s="19">
        <v>10</v>
      </c>
      <c r="AC33" s="19">
        <v>20</v>
      </c>
      <c r="AD33" s="19">
        <v>24</v>
      </c>
      <c r="AE33" s="19">
        <v>47</v>
      </c>
      <c r="AG33" s="19">
        <v>1</v>
      </c>
      <c r="AH33" s="19">
        <v>2</v>
      </c>
      <c r="AI33" s="19"/>
      <c r="AJ33" s="19"/>
      <c r="AK33" s="19"/>
      <c r="AM33" s="19">
        <v>40</v>
      </c>
      <c r="AN33" s="19">
        <v>80</v>
      </c>
      <c r="AO33" s="19"/>
      <c r="AP33" s="19"/>
      <c r="AQ33" s="19"/>
    </row>
    <row r="34" spans="2:43" x14ac:dyDescent="0.25">
      <c r="B34" s="38">
        <v>1.2</v>
      </c>
      <c r="C34" s="188"/>
      <c r="D34" s="73" t="s">
        <v>40</v>
      </c>
      <c r="E34" s="154"/>
      <c r="F34" s="74">
        <f t="shared" si="9"/>
        <v>0</v>
      </c>
      <c r="G34" s="99" t="str">
        <f t="shared" si="10"/>
        <v/>
      </c>
      <c r="H34" s="75">
        <f t="shared" si="11"/>
        <v>0</v>
      </c>
      <c r="I34" s="75"/>
      <c r="J34" s="177">
        <f>IF(I34="-",IF(F34=0,0,CONCATENATE(F34*T34," lecc. -seleccionar-")),IF(F34=0,0,CONCATENATE((F34*T34)," lecc. -seleccionar-")))</f>
        <v>0</v>
      </c>
      <c r="K34" s="178"/>
      <c r="L34" s="177">
        <f>IF(I34="-",IF(F34=0,0,CONCATENATE(F34*U34," lecc. -seleccionar-")),IF(F34=0,0,CONCATENATE((F34*U34)," lecc. -seleccionar-")))</f>
        <v>0</v>
      </c>
      <c r="M34" s="178"/>
      <c r="N34" s="81">
        <f>IF(I34="",(W34*F34),F34*W34)</f>
        <v>0</v>
      </c>
      <c r="O34" s="78">
        <f t="shared" ref="O34:P38" si="13">+$F34*X34</f>
        <v>0</v>
      </c>
      <c r="P34" s="79">
        <f t="shared" si="13"/>
        <v>0</v>
      </c>
      <c r="Q34" s="39">
        <f>IF(I34="",(F34*T34)*2,F34*T34)</f>
        <v>0</v>
      </c>
      <c r="R34" s="39">
        <f>IF(I34="",(F34*U34)*2,F34*U34)</f>
        <v>0</v>
      </c>
      <c r="S34" s="6"/>
      <c r="T34" s="32">
        <v>2</v>
      </c>
      <c r="U34" s="174">
        <v>4</v>
      </c>
      <c r="V34" s="175"/>
      <c r="W34" s="5">
        <v>4</v>
      </c>
      <c r="X34" s="5">
        <v>0</v>
      </c>
      <c r="Y34" s="5">
        <v>0</v>
      </c>
      <c r="AA34" s="19">
        <v>5</v>
      </c>
      <c r="AB34" s="19">
        <v>10</v>
      </c>
      <c r="AC34" s="19">
        <v>16</v>
      </c>
      <c r="AD34" s="19">
        <v>24</v>
      </c>
      <c r="AE34" s="19">
        <v>47</v>
      </c>
      <c r="AG34" s="19">
        <v>1</v>
      </c>
      <c r="AH34" s="19">
        <v>2</v>
      </c>
      <c r="AI34" s="19">
        <v>3</v>
      </c>
      <c r="AJ34" s="19">
        <v>4</v>
      </c>
      <c r="AK34" s="19">
        <v>5</v>
      </c>
      <c r="AM34" s="19">
        <v>40</v>
      </c>
      <c r="AN34" s="19">
        <v>80</v>
      </c>
      <c r="AO34" s="19">
        <v>120</v>
      </c>
      <c r="AP34" s="19">
        <v>160</v>
      </c>
      <c r="AQ34" s="19">
        <v>200</v>
      </c>
    </row>
    <row r="35" spans="2:43" x14ac:dyDescent="0.25">
      <c r="B35" s="38">
        <v>1.2</v>
      </c>
      <c r="C35" s="188"/>
      <c r="D35" s="73" t="s">
        <v>41</v>
      </c>
      <c r="E35" s="154"/>
      <c r="F35" s="74">
        <f t="shared" si="9"/>
        <v>0</v>
      </c>
      <c r="G35" s="99" t="str">
        <f t="shared" si="10"/>
        <v/>
      </c>
      <c r="H35" s="75">
        <f t="shared" si="11"/>
        <v>0</v>
      </c>
      <c r="I35" s="74"/>
      <c r="J35" s="177">
        <f>IF(I35="-",IF(F35=0,0,CONCATENATE(F35*T35," lecc. -seleccionar-")),IF(F35=0,0,CONCATENATE((F35*T35)," lecc. -seleccionar-")))</f>
        <v>0</v>
      </c>
      <c r="K35" s="178"/>
      <c r="L35" s="177">
        <f>IF(I35="-",IF(F35=0,0,CONCATENATE(F35*U35," lecc. -seleccionar-")),IF(F35=0,0,CONCATENATE((F35*U35)," lecc. -seleccionar-")))</f>
        <v>0</v>
      </c>
      <c r="M35" s="178"/>
      <c r="N35" s="78">
        <f>IF(I35="",(W35*F35),F35*W35)</f>
        <v>0</v>
      </c>
      <c r="O35" s="78">
        <f t="shared" si="13"/>
        <v>0</v>
      </c>
      <c r="P35" s="79">
        <f t="shared" si="13"/>
        <v>0</v>
      </c>
      <c r="Q35" s="39">
        <f>IF(I35="",(F35*T35)*2,F35*T35)</f>
        <v>0</v>
      </c>
      <c r="R35" s="39">
        <f>IF(I35="",(F35*U35)*2,F35*U35)</f>
        <v>0</v>
      </c>
      <c r="S35" s="6"/>
      <c r="T35" s="32">
        <v>2</v>
      </c>
      <c r="U35" s="174">
        <v>6</v>
      </c>
      <c r="V35" s="175"/>
      <c r="W35" s="5">
        <v>4</v>
      </c>
      <c r="X35" s="5">
        <v>0</v>
      </c>
      <c r="Y35" s="5">
        <v>0</v>
      </c>
      <c r="AA35" s="19">
        <v>5</v>
      </c>
      <c r="AB35" s="19">
        <v>10</v>
      </c>
      <c r="AC35" s="19">
        <v>16</v>
      </c>
      <c r="AD35" s="19">
        <v>24</v>
      </c>
      <c r="AE35" s="19">
        <v>47</v>
      </c>
      <c r="AG35" s="19">
        <v>1</v>
      </c>
      <c r="AH35" s="19">
        <v>2</v>
      </c>
      <c r="AI35" s="19">
        <v>3</v>
      </c>
      <c r="AJ35" s="19">
        <v>4</v>
      </c>
      <c r="AK35" s="19">
        <v>5</v>
      </c>
      <c r="AM35" s="19">
        <v>40</v>
      </c>
      <c r="AN35" s="19">
        <v>80</v>
      </c>
      <c r="AO35" s="19">
        <v>120</v>
      </c>
      <c r="AP35" s="19">
        <v>160</v>
      </c>
      <c r="AQ35" s="19">
        <v>200</v>
      </c>
    </row>
    <row r="36" spans="2:43" x14ac:dyDescent="0.25">
      <c r="B36" s="38">
        <v>1.2</v>
      </c>
      <c r="C36" s="188"/>
      <c r="D36" s="73" t="s">
        <v>43</v>
      </c>
      <c r="E36" s="154"/>
      <c r="F36" s="74">
        <f t="shared" si="9"/>
        <v>0</v>
      </c>
      <c r="G36" s="99" t="str">
        <f t="shared" si="10"/>
        <v/>
      </c>
      <c r="H36" s="75">
        <f t="shared" si="11"/>
        <v>0</v>
      </c>
      <c r="I36" s="74"/>
      <c r="J36" s="81">
        <f>+$F36*S36</f>
        <v>0</v>
      </c>
      <c r="K36" s="78">
        <f>F36*T36</f>
        <v>0</v>
      </c>
      <c r="L36" s="78">
        <f t="shared" ref="L36:N38" si="14">+$F36*U36</f>
        <v>0</v>
      </c>
      <c r="M36" s="78">
        <f t="shared" si="14"/>
        <v>0</v>
      </c>
      <c r="N36" s="78">
        <f>IF(I36="",(W36*F36)*3,F36*W36)</f>
        <v>0</v>
      </c>
      <c r="O36" s="78">
        <f t="shared" si="13"/>
        <v>0</v>
      </c>
      <c r="P36" s="79">
        <f t="shared" si="13"/>
        <v>0</v>
      </c>
      <c r="Q36" s="39">
        <f>K36</f>
        <v>0</v>
      </c>
      <c r="R36" s="39"/>
      <c r="S36" s="5">
        <v>0</v>
      </c>
      <c r="T36" s="5">
        <v>23</v>
      </c>
      <c r="U36" s="5">
        <v>0</v>
      </c>
      <c r="V36" s="5">
        <v>0</v>
      </c>
      <c r="W36" s="5">
        <v>5</v>
      </c>
      <c r="X36" s="5">
        <v>0</v>
      </c>
      <c r="Y36" s="5">
        <v>0</v>
      </c>
      <c r="AA36" s="21">
        <v>9</v>
      </c>
      <c r="AB36" s="21">
        <v>15</v>
      </c>
      <c r="AC36" s="21">
        <v>30</v>
      </c>
      <c r="AD36" s="21">
        <v>45</v>
      </c>
      <c r="AE36" s="21">
        <v>60</v>
      </c>
      <c r="AG36" s="19">
        <v>1</v>
      </c>
      <c r="AH36" s="19">
        <v>2</v>
      </c>
      <c r="AI36" s="19">
        <v>3</v>
      </c>
      <c r="AJ36" s="19">
        <v>4</v>
      </c>
      <c r="AK36" s="19">
        <v>5</v>
      </c>
      <c r="AM36" s="21">
        <v>80</v>
      </c>
      <c r="AN36" s="21">
        <v>160</v>
      </c>
      <c r="AO36" s="21">
        <v>240</v>
      </c>
      <c r="AP36" s="21">
        <v>320</v>
      </c>
      <c r="AQ36" s="21">
        <v>400</v>
      </c>
    </row>
    <row r="37" spans="2:43" x14ac:dyDescent="0.25">
      <c r="B37" s="38">
        <v>1.2</v>
      </c>
      <c r="C37" s="188"/>
      <c r="D37" s="85" t="s">
        <v>44</v>
      </c>
      <c r="E37" s="154"/>
      <c r="F37" s="74">
        <f t="shared" si="9"/>
        <v>0</v>
      </c>
      <c r="G37" s="99" t="str">
        <f t="shared" si="10"/>
        <v/>
      </c>
      <c r="H37" s="75">
        <f>IF(E37&gt;AE37,AQ37,IF(E37&gt;AD37,AP37,IF(E37&gt;AC37,AO37,IF(E37&gt;AB37,AN37,IF(E37&gt;AA37,AM37,0)))))</f>
        <v>0</v>
      </c>
      <c r="I37" s="86"/>
      <c r="J37" s="81">
        <f>+$F37*S37</f>
        <v>0</v>
      </c>
      <c r="K37" s="78">
        <f>F37*T37</f>
        <v>0</v>
      </c>
      <c r="L37" s="78">
        <f t="shared" si="14"/>
        <v>0</v>
      </c>
      <c r="M37" s="78">
        <f t="shared" si="14"/>
        <v>0</v>
      </c>
      <c r="N37" s="78">
        <f t="shared" ref="N37:N38" si="15">IF(I37="",(W37*F37)*3,F37*W37)</f>
        <v>0</v>
      </c>
      <c r="O37" s="78">
        <f t="shared" si="13"/>
        <v>0</v>
      </c>
      <c r="P37" s="79">
        <f t="shared" si="13"/>
        <v>0</v>
      </c>
      <c r="Q37" s="39">
        <f>K37</f>
        <v>0</v>
      </c>
      <c r="R37" s="39"/>
      <c r="S37" s="5">
        <v>0</v>
      </c>
      <c r="T37" s="5">
        <v>30</v>
      </c>
      <c r="U37" s="5">
        <v>0</v>
      </c>
      <c r="V37" s="5">
        <v>0</v>
      </c>
      <c r="W37" s="5">
        <v>6</v>
      </c>
      <c r="X37" s="5">
        <v>0</v>
      </c>
      <c r="Y37" s="5">
        <v>0</v>
      </c>
      <c r="AA37" s="21">
        <v>9</v>
      </c>
      <c r="AB37" s="21">
        <v>15</v>
      </c>
      <c r="AC37" s="21">
        <v>30</v>
      </c>
      <c r="AD37" s="21">
        <v>45</v>
      </c>
      <c r="AE37" s="21">
        <v>60</v>
      </c>
      <c r="AG37" s="19">
        <v>1</v>
      </c>
      <c r="AH37" s="19">
        <v>2</v>
      </c>
      <c r="AI37" s="19">
        <v>3</v>
      </c>
      <c r="AJ37" s="19">
        <v>4</v>
      </c>
      <c r="AK37" s="19">
        <v>5</v>
      </c>
      <c r="AM37" s="21">
        <v>80</v>
      </c>
      <c r="AN37" s="21">
        <v>160</v>
      </c>
      <c r="AO37" s="21">
        <v>240</v>
      </c>
      <c r="AP37" s="21">
        <v>320</v>
      </c>
      <c r="AQ37" s="21">
        <v>400</v>
      </c>
    </row>
    <row r="38" spans="2:43" ht="15.75" thickBot="1" x14ac:dyDescent="0.3">
      <c r="B38" s="38"/>
      <c r="C38" s="188"/>
      <c r="D38" s="115" t="s">
        <v>181</v>
      </c>
      <c r="E38" s="154"/>
      <c r="F38" s="86">
        <v>0</v>
      </c>
      <c r="G38" s="99" t="str">
        <f t="shared" si="10"/>
        <v/>
      </c>
      <c r="H38" s="87">
        <f>IF(E38&gt;AE38,AQ38,IF(E38&gt;AD38,AP38,IF(E38&gt;AC38,AO38,IF(E38&gt;AB38,AN38,IF(E38&gt;AA38,AM38,0)))))</f>
        <v>0</v>
      </c>
      <c r="I38" s="86"/>
      <c r="J38" s="81">
        <f>+$F38*S38</f>
        <v>0</v>
      </c>
      <c r="K38" s="78">
        <v>0</v>
      </c>
      <c r="L38" s="78">
        <f t="shared" si="14"/>
        <v>0</v>
      </c>
      <c r="M38" s="78">
        <f t="shared" si="14"/>
        <v>0</v>
      </c>
      <c r="N38" s="78">
        <f t="shared" si="15"/>
        <v>0</v>
      </c>
      <c r="O38" s="78">
        <f t="shared" si="13"/>
        <v>0</v>
      </c>
      <c r="P38" s="79">
        <f t="shared" si="13"/>
        <v>0</v>
      </c>
      <c r="Q38" s="39"/>
      <c r="R38" s="39"/>
      <c r="S38" s="5">
        <v>0</v>
      </c>
      <c r="T38" s="5">
        <v>30</v>
      </c>
      <c r="U38" s="5">
        <v>0</v>
      </c>
      <c r="V38" s="5">
        <v>0</v>
      </c>
      <c r="W38" s="5">
        <v>6</v>
      </c>
      <c r="X38" s="5">
        <v>0</v>
      </c>
      <c r="Y38" s="5">
        <v>0</v>
      </c>
      <c r="AA38" s="21">
        <v>9</v>
      </c>
      <c r="AB38" s="21">
        <v>15</v>
      </c>
      <c r="AC38" s="21">
        <v>30</v>
      </c>
      <c r="AD38" s="21">
        <v>45</v>
      </c>
      <c r="AE38" s="21">
        <v>60</v>
      </c>
      <c r="AG38" s="19">
        <v>1</v>
      </c>
      <c r="AH38" s="19">
        <v>0</v>
      </c>
      <c r="AI38" s="19">
        <v>0</v>
      </c>
      <c r="AJ38" s="19">
        <v>0</v>
      </c>
      <c r="AK38" s="19">
        <v>0</v>
      </c>
      <c r="AM38" s="21">
        <v>80</v>
      </c>
      <c r="AN38" s="21">
        <v>160</v>
      </c>
      <c r="AO38" s="21">
        <v>240</v>
      </c>
      <c r="AP38" s="21">
        <v>320</v>
      </c>
      <c r="AQ38" s="21">
        <v>400</v>
      </c>
    </row>
    <row r="39" spans="2:43" ht="15.75" thickBot="1" x14ac:dyDescent="0.3">
      <c r="B39" s="38">
        <v>1.2</v>
      </c>
      <c r="C39" s="189"/>
      <c r="D39" s="105" t="s">
        <v>5</v>
      </c>
      <c r="E39" s="106">
        <f>+SUM(E29:E38)</f>
        <v>0</v>
      </c>
      <c r="F39" s="107">
        <v>0</v>
      </c>
      <c r="G39" s="108" t="str">
        <f t="shared" si="7"/>
        <v>n.a.</v>
      </c>
      <c r="H39" s="112">
        <f>+SUM(H29:H38)</f>
        <v>0</v>
      </c>
      <c r="I39" s="143"/>
      <c r="J39" s="111">
        <f>SUM(J29:P38)+F34*T34+F34*U34+F35*T35+F35*U35</f>
        <v>0</v>
      </c>
      <c r="K39" s="88"/>
      <c r="L39" s="88"/>
      <c r="M39" s="88"/>
      <c r="N39" s="89"/>
      <c r="O39" s="88"/>
      <c r="P39" s="90"/>
      <c r="Q39" s="39">
        <f>SUM(Q34:Q37)</f>
        <v>0</v>
      </c>
      <c r="R39" s="39">
        <f>SUM(R34:R37)</f>
        <v>0</v>
      </c>
      <c r="S39" s="176"/>
      <c r="T39" s="176"/>
      <c r="U39" s="176"/>
      <c r="V39" s="176"/>
      <c r="W39" s="176"/>
      <c r="X39" s="176"/>
      <c r="Y39" s="176"/>
    </row>
    <row r="40" spans="2:43" ht="15" customHeight="1" x14ac:dyDescent="0.25">
      <c r="B40" s="38">
        <v>1.3</v>
      </c>
      <c r="C40" s="187" t="s">
        <v>45</v>
      </c>
      <c r="D40" s="61" t="s">
        <v>192</v>
      </c>
      <c r="E40" s="154"/>
      <c r="F40" s="62">
        <f t="shared" ref="F40:F49" si="16">IF(E40&gt;AE40,AK40,IF(E40&gt;AD40,AJ40,IF(E40&gt;AC40,AI40,IF(E40&gt;AB40,AH40,IF(E40&gt;AA40,AG40,0)))))</f>
        <v>0</v>
      </c>
      <c r="G40" s="99" t="str">
        <f>IF(F40="","",IF(F40=0,"",E40/F40))</f>
        <v/>
      </c>
      <c r="H40" s="63">
        <f t="shared" ref="H40:H49" si="17">IF(E40&gt;AE40,AQ40,IF(E40&gt;AD40,AP40,IF(E40&gt;AC40,AO40,IF(E40&gt;AB40,AN40,IF(E40&gt;AA40,AM40,0)))))</f>
        <v>0</v>
      </c>
      <c r="I40" s="62"/>
      <c r="J40" s="91">
        <f t="shared" ref="J40:P43" si="18">+$F40*S40</f>
        <v>0</v>
      </c>
      <c r="K40" s="92">
        <f t="shared" si="18"/>
        <v>0</v>
      </c>
      <c r="L40" s="92">
        <f t="shared" si="18"/>
        <v>0</v>
      </c>
      <c r="M40" s="92">
        <f t="shared" si="18"/>
        <v>0</v>
      </c>
      <c r="N40" s="92">
        <f t="shared" si="18"/>
        <v>0</v>
      </c>
      <c r="O40" s="92">
        <f t="shared" si="18"/>
        <v>0</v>
      </c>
      <c r="P40" s="93">
        <f t="shared" si="18"/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AA40" s="19">
        <v>7</v>
      </c>
      <c r="AB40" s="19">
        <v>15</v>
      </c>
      <c r="AC40" s="19">
        <v>25</v>
      </c>
      <c r="AD40" s="19">
        <v>33</v>
      </c>
      <c r="AE40" s="19">
        <v>46</v>
      </c>
      <c r="AG40" s="19">
        <v>1</v>
      </c>
      <c r="AH40" s="19">
        <v>2</v>
      </c>
      <c r="AI40" s="19">
        <v>3</v>
      </c>
      <c r="AJ40" s="19">
        <v>4</v>
      </c>
      <c r="AK40" s="19">
        <v>5</v>
      </c>
      <c r="AM40" s="19">
        <v>40</v>
      </c>
      <c r="AN40" s="19">
        <v>80</v>
      </c>
      <c r="AO40" s="19">
        <v>120</v>
      </c>
      <c r="AP40" s="19">
        <v>160</v>
      </c>
      <c r="AQ40" s="19">
        <v>200</v>
      </c>
    </row>
    <row r="41" spans="2:43" x14ac:dyDescent="0.25">
      <c r="B41" s="38">
        <v>1.3</v>
      </c>
      <c r="C41" s="188"/>
      <c r="D41" s="73" t="s">
        <v>193</v>
      </c>
      <c r="E41" s="130"/>
      <c r="F41" s="74">
        <f t="shared" si="16"/>
        <v>0</v>
      </c>
      <c r="G41" s="100" t="str">
        <f t="shared" ref="G41:G49" si="19">IF(F41="","",IF(F41=0,"",E41/F41))</f>
        <v/>
      </c>
      <c r="H41" s="75">
        <f t="shared" si="17"/>
        <v>0</v>
      </c>
      <c r="I41" s="74"/>
      <c r="J41" s="81">
        <f t="shared" si="18"/>
        <v>0</v>
      </c>
      <c r="K41" s="78">
        <f t="shared" si="18"/>
        <v>0</v>
      </c>
      <c r="L41" s="78">
        <f t="shared" si="18"/>
        <v>0</v>
      </c>
      <c r="M41" s="78">
        <f t="shared" si="18"/>
        <v>0</v>
      </c>
      <c r="N41" s="78">
        <f t="shared" si="18"/>
        <v>0</v>
      </c>
      <c r="O41" s="78">
        <f t="shared" si="18"/>
        <v>0</v>
      </c>
      <c r="P41" s="79">
        <f t="shared" si="18"/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AA41" s="19">
        <v>5</v>
      </c>
      <c r="AB41" s="19">
        <v>10</v>
      </c>
      <c r="AC41" s="19">
        <v>16</v>
      </c>
      <c r="AD41" s="19">
        <v>24</v>
      </c>
      <c r="AE41" s="19">
        <v>32</v>
      </c>
      <c r="AG41" s="19">
        <v>1</v>
      </c>
      <c r="AH41" s="19">
        <v>2</v>
      </c>
      <c r="AI41" s="19">
        <v>3</v>
      </c>
      <c r="AJ41" s="19">
        <v>4</v>
      </c>
      <c r="AK41" s="19">
        <v>5</v>
      </c>
      <c r="AM41" s="19">
        <v>40</v>
      </c>
      <c r="AN41" s="19">
        <v>80</v>
      </c>
      <c r="AO41" s="19">
        <v>120</v>
      </c>
      <c r="AP41" s="19">
        <v>160</v>
      </c>
      <c r="AQ41" s="19">
        <v>200</v>
      </c>
    </row>
    <row r="42" spans="2:43" x14ac:dyDescent="0.25">
      <c r="B42" s="38"/>
      <c r="C42" s="188"/>
      <c r="D42" s="73" t="s">
        <v>194</v>
      </c>
      <c r="E42" s="130"/>
      <c r="F42" s="74">
        <f t="shared" si="16"/>
        <v>0</v>
      </c>
      <c r="G42" s="100" t="str">
        <f t="shared" si="19"/>
        <v/>
      </c>
      <c r="H42" s="75">
        <f t="shared" si="17"/>
        <v>0</v>
      </c>
      <c r="I42" s="74"/>
      <c r="J42" s="81">
        <f t="shared" si="18"/>
        <v>0</v>
      </c>
      <c r="K42" s="78">
        <f t="shared" si="18"/>
        <v>0</v>
      </c>
      <c r="L42" s="78">
        <f t="shared" si="18"/>
        <v>0</v>
      </c>
      <c r="M42" s="78">
        <f t="shared" si="18"/>
        <v>0</v>
      </c>
      <c r="N42" s="78">
        <f t="shared" si="18"/>
        <v>0</v>
      </c>
      <c r="O42" s="78">
        <f t="shared" si="18"/>
        <v>0</v>
      </c>
      <c r="P42" s="79">
        <f t="shared" si="18"/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AA42" s="19">
        <v>5</v>
      </c>
      <c r="AB42" s="19">
        <v>10</v>
      </c>
      <c r="AC42" s="19">
        <v>16</v>
      </c>
      <c r="AD42" s="19">
        <v>24</v>
      </c>
      <c r="AE42" s="19">
        <v>32</v>
      </c>
      <c r="AG42" s="19">
        <v>1</v>
      </c>
      <c r="AH42" s="19">
        <v>2</v>
      </c>
      <c r="AI42" s="19">
        <v>3</v>
      </c>
      <c r="AJ42" s="19">
        <v>4</v>
      </c>
      <c r="AK42" s="19">
        <v>5</v>
      </c>
      <c r="AM42" s="19">
        <v>40</v>
      </c>
      <c r="AN42" s="19">
        <v>80</v>
      </c>
      <c r="AO42" s="19">
        <v>120</v>
      </c>
      <c r="AP42" s="19">
        <v>160</v>
      </c>
      <c r="AQ42" s="19">
        <v>200</v>
      </c>
    </row>
    <row r="43" spans="2:43" x14ac:dyDescent="0.25">
      <c r="B43" s="38">
        <v>1.3</v>
      </c>
      <c r="C43" s="188"/>
      <c r="D43" s="73" t="s">
        <v>195</v>
      </c>
      <c r="E43" s="130"/>
      <c r="F43" s="74">
        <f t="shared" si="16"/>
        <v>0</v>
      </c>
      <c r="G43" s="100" t="str">
        <f t="shared" si="19"/>
        <v/>
      </c>
      <c r="H43" s="75">
        <f t="shared" si="17"/>
        <v>0</v>
      </c>
      <c r="I43" s="74"/>
      <c r="J43" s="81">
        <f t="shared" si="18"/>
        <v>0</v>
      </c>
      <c r="K43" s="78">
        <f t="shared" si="18"/>
        <v>0</v>
      </c>
      <c r="L43" s="78">
        <f t="shared" si="18"/>
        <v>0</v>
      </c>
      <c r="M43" s="78">
        <f t="shared" si="18"/>
        <v>0</v>
      </c>
      <c r="N43" s="78">
        <f t="shared" si="18"/>
        <v>0</v>
      </c>
      <c r="O43" s="78">
        <f t="shared" si="18"/>
        <v>0</v>
      </c>
      <c r="P43" s="79">
        <f t="shared" si="18"/>
        <v>0</v>
      </c>
      <c r="S43" s="9">
        <v>0</v>
      </c>
      <c r="T43" s="9">
        <v>0</v>
      </c>
      <c r="U43" s="9">
        <v>0</v>
      </c>
      <c r="V43" s="9">
        <v>0</v>
      </c>
      <c r="W43" s="5">
        <v>0</v>
      </c>
      <c r="X43" s="5">
        <v>0</v>
      </c>
      <c r="Y43" s="5">
        <v>0</v>
      </c>
      <c r="AA43" s="19">
        <v>5</v>
      </c>
      <c r="AB43" s="19">
        <v>10</v>
      </c>
      <c r="AC43" s="19">
        <v>16</v>
      </c>
      <c r="AD43" s="19">
        <v>24</v>
      </c>
      <c r="AE43" s="19">
        <v>32</v>
      </c>
      <c r="AG43" s="19">
        <v>1</v>
      </c>
      <c r="AH43" s="19">
        <v>2</v>
      </c>
      <c r="AI43" s="19">
        <v>3</v>
      </c>
      <c r="AJ43" s="19">
        <v>4</v>
      </c>
      <c r="AK43" s="19">
        <v>5</v>
      </c>
      <c r="AM43" s="19">
        <v>40</v>
      </c>
      <c r="AN43" s="19">
        <v>80</v>
      </c>
      <c r="AO43" s="19">
        <v>120</v>
      </c>
      <c r="AP43" s="19">
        <v>160</v>
      </c>
      <c r="AQ43" s="19">
        <v>200</v>
      </c>
    </row>
    <row r="44" spans="2:43" x14ac:dyDescent="0.25">
      <c r="B44" s="38"/>
      <c r="C44" s="188"/>
      <c r="D44" s="115" t="s">
        <v>197</v>
      </c>
      <c r="E44" s="130"/>
      <c r="F44" s="74">
        <f t="shared" si="16"/>
        <v>0</v>
      </c>
      <c r="G44" s="100" t="str">
        <f t="shared" ref="G44" si="20">IF(F44="","",IF(F44=0,"",E44/F44))</f>
        <v/>
      </c>
      <c r="H44" s="75">
        <f t="shared" si="17"/>
        <v>0</v>
      </c>
      <c r="I44" s="74"/>
      <c r="J44" s="81">
        <f t="shared" ref="J44:O44" si="21">+$F44*S44</f>
        <v>0</v>
      </c>
      <c r="K44" s="78">
        <f t="shared" si="21"/>
        <v>0</v>
      </c>
      <c r="L44" s="78">
        <f t="shared" si="21"/>
        <v>0</v>
      </c>
      <c r="M44" s="78">
        <f t="shared" si="21"/>
        <v>0</v>
      </c>
      <c r="N44" s="78">
        <f t="shared" si="21"/>
        <v>0</v>
      </c>
      <c r="O44" s="78">
        <f t="shared" si="21"/>
        <v>0</v>
      </c>
      <c r="P44" s="79"/>
      <c r="S44" s="9">
        <v>0</v>
      </c>
      <c r="T44" s="9">
        <v>0</v>
      </c>
      <c r="U44" s="9">
        <v>0</v>
      </c>
      <c r="V44" s="9">
        <v>0</v>
      </c>
      <c r="W44" s="5">
        <v>0</v>
      </c>
      <c r="X44" s="5">
        <v>0</v>
      </c>
      <c r="Y44" s="5">
        <v>0</v>
      </c>
      <c r="AA44" s="19">
        <v>7</v>
      </c>
      <c r="AB44" s="19">
        <v>10</v>
      </c>
      <c r="AC44" s="19">
        <v>16</v>
      </c>
      <c r="AD44" s="19">
        <v>24</v>
      </c>
      <c r="AE44" s="19">
        <v>32</v>
      </c>
      <c r="AG44" s="19">
        <v>1</v>
      </c>
      <c r="AH44" s="19"/>
      <c r="AI44" s="19"/>
      <c r="AJ44" s="19"/>
      <c r="AK44" s="19"/>
      <c r="AM44" s="19">
        <v>40</v>
      </c>
      <c r="AN44" s="19"/>
      <c r="AO44" s="19"/>
      <c r="AP44" s="19"/>
      <c r="AQ44" s="19"/>
    </row>
    <row r="45" spans="2:43" x14ac:dyDescent="0.25">
      <c r="B45" s="38">
        <v>1.3</v>
      </c>
      <c r="C45" s="188"/>
      <c r="D45" s="73" t="s">
        <v>40</v>
      </c>
      <c r="E45" s="130"/>
      <c r="F45" s="74">
        <f t="shared" si="16"/>
        <v>0</v>
      </c>
      <c r="G45" s="100" t="str">
        <f t="shared" si="19"/>
        <v/>
      </c>
      <c r="H45" s="75">
        <f t="shared" si="17"/>
        <v>0</v>
      </c>
      <c r="I45" s="74"/>
      <c r="J45" s="81"/>
      <c r="K45" s="82">
        <f>IF(I45="-",IF(F45=0,0,CONCATENATE(F45*S45," lecc. -seleccionar-")),IF(F45=0,0,CONCATENATE((F45*S45)," lecc. -seleccionar-")))</f>
        <v>0</v>
      </c>
      <c r="L45" s="83"/>
      <c r="M45" s="84">
        <f>IF(I45="-",IF(F45=0,0,CONCATENATE(F45*U45," lecc. -seleccionar-")),IF(F45=0,0,CONCATENATE((F45*U45)," lecc. -seleccionar-")))</f>
        <v>0</v>
      </c>
      <c r="N45" s="78">
        <f>IF(I45="",(W45*F45),F45*W45)</f>
        <v>0</v>
      </c>
      <c r="O45" s="78">
        <f t="shared" ref="O45:P49" si="22">+$F45*X45</f>
        <v>0</v>
      </c>
      <c r="P45" s="79">
        <f t="shared" si="22"/>
        <v>0</v>
      </c>
      <c r="Q45" s="39">
        <f>IF(I45="",(F45*S45)*2,F45*S45)</f>
        <v>0</v>
      </c>
      <c r="R45" s="39">
        <f>IF(I45="",(F45*U45)*2,F45*U45)</f>
        <v>0</v>
      </c>
      <c r="S45" s="174">
        <v>2</v>
      </c>
      <c r="T45" s="175"/>
      <c r="U45" s="174">
        <v>4</v>
      </c>
      <c r="V45" s="175"/>
      <c r="W45" s="34">
        <v>4</v>
      </c>
      <c r="X45" s="5">
        <v>0</v>
      </c>
      <c r="Y45" s="5">
        <v>0</v>
      </c>
      <c r="AA45" s="19">
        <v>5</v>
      </c>
      <c r="AB45" s="19">
        <v>10</v>
      </c>
      <c r="AC45" s="19">
        <v>16</v>
      </c>
      <c r="AD45" s="19">
        <v>24</v>
      </c>
      <c r="AE45" s="19">
        <v>32</v>
      </c>
      <c r="AG45" s="19">
        <v>1</v>
      </c>
      <c r="AH45" s="19">
        <v>2</v>
      </c>
      <c r="AI45" s="19">
        <v>3</v>
      </c>
      <c r="AJ45" s="19">
        <v>4</v>
      </c>
      <c r="AK45" s="19">
        <v>5</v>
      </c>
      <c r="AM45" s="19">
        <v>40</v>
      </c>
      <c r="AN45" s="19">
        <v>80</v>
      </c>
      <c r="AO45" s="19">
        <v>120</v>
      </c>
      <c r="AP45" s="19">
        <v>160</v>
      </c>
      <c r="AQ45" s="19">
        <v>200</v>
      </c>
    </row>
    <row r="46" spans="2:43" x14ac:dyDescent="0.25">
      <c r="B46" s="38">
        <v>1.3</v>
      </c>
      <c r="C46" s="188"/>
      <c r="D46" s="73" t="s">
        <v>41</v>
      </c>
      <c r="E46" s="130"/>
      <c r="F46" s="74">
        <f t="shared" si="16"/>
        <v>0</v>
      </c>
      <c r="G46" s="100" t="str">
        <f t="shared" si="19"/>
        <v/>
      </c>
      <c r="H46" s="75">
        <f t="shared" si="17"/>
        <v>0</v>
      </c>
      <c r="I46" s="74"/>
      <c r="J46" s="81"/>
      <c r="K46" s="82">
        <f>IF(I46="-",IF(F46=0,0,CONCATENATE(F46*S46," lecc. -seleccionar-")),IF(F46=0,0,CONCATENATE((F46*S46)," lecc. -seleccionar-")))</f>
        <v>0</v>
      </c>
      <c r="L46" s="83"/>
      <c r="M46" s="84">
        <f>IF(I46="-",IF(F46=0,0,CONCATENATE(F46*U46," lecc. -seleccionar-")),IF(F46=0,0,CONCATENATE((F46*U46)," lecc. -seleccionar-")))</f>
        <v>0</v>
      </c>
      <c r="N46" s="78">
        <f>IF(I46="",(W46*F46),F46*W46)</f>
        <v>0</v>
      </c>
      <c r="O46" s="78">
        <f t="shared" si="22"/>
        <v>0</v>
      </c>
      <c r="P46" s="79">
        <f t="shared" si="22"/>
        <v>0</v>
      </c>
      <c r="Q46" s="39">
        <f>IF(I46="",(F46*S46)*2,F46*S46)</f>
        <v>0</v>
      </c>
      <c r="R46" s="39">
        <f>IF(I46="",(F46*U46)*2,F46*U46)</f>
        <v>0</v>
      </c>
      <c r="S46" s="174">
        <v>2</v>
      </c>
      <c r="T46" s="175"/>
      <c r="U46" s="174">
        <v>6</v>
      </c>
      <c r="V46" s="175"/>
      <c r="W46" s="34">
        <v>4</v>
      </c>
      <c r="X46" s="5">
        <v>0</v>
      </c>
      <c r="Y46" s="5">
        <v>0</v>
      </c>
      <c r="AA46" s="19">
        <v>5</v>
      </c>
      <c r="AB46" s="19">
        <v>10</v>
      </c>
      <c r="AC46" s="19">
        <v>16</v>
      </c>
      <c r="AD46" s="19">
        <v>24</v>
      </c>
      <c r="AE46" s="19">
        <v>32</v>
      </c>
      <c r="AG46" s="19">
        <v>1</v>
      </c>
      <c r="AH46" s="19">
        <v>2</v>
      </c>
      <c r="AI46" s="19">
        <v>3</v>
      </c>
      <c r="AJ46" s="19">
        <v>4</v>
      </c>
      <c r="AK46" s="19">
        <v>5</v>
      </c>
      <c r="AM46" s="19">
        <v>40</v>
      </c>
      <c r="AN46" s="19">
        <v>80</v>
      </c>
      <c r="AO46" s="19">
        <v>120</v>
      </c>
      <c r="AP46" s="19">
        <v>160</v>
      </c>
      <c r="AQ46" s="19">
        <v>200</v>
      </c>
    </row>
    <row r="47" spans="2:43" x14ac:dyDescent="0.25">
      <c r="B47" s="38">
        <v>1.3</v>
      </c>
      <c r="C47" s="188"/>
      <c r="D47" s="73" t="s">
        <v>43</v>
      </c>
      <c r="E47" s="130"/>
      <c r="F47" s="74">
        <f t="shared" si="16"/>
        <v>0</v>
      </c>
      <c r="G47" s="100" t="str">
        <f t="shared" si="19"/>
        <v/>
      </c>
      <c r="H47" s="75">
        <f t="shared" si="17"/>
        <v>0</v>
      </c>
      <c r="I47" s="74"/>
      <c r="J47" s="81">
        <f>+$F47*S47</f>
        <v>0</v>
      </c>
      <c r="K47" s="78">
        <f>F47*T47</f>
        <v>0</v>
      </c>
      <c r="L47" s="78">
        <f t="shared" ref="L47:M48" si="23">+$F47*U47</f>
        <v>0</v>
      </c>
      <c r="M47" s="78">
        <f t="shared" si="23"/>
        <v>0</v>
      </c>
      <c r="N47" s="78">
        <f>IF(I47="",(W47*F47)*3,F47*W47)</f>
        <v>0</v>
      </c>
      <c r="O47" s="78">
        <f t="shared" si="22"/>
        <v>0</v>
      </c>
      <c r="P47" s="79">
        <f t="shared" si="22"/>
        <v>0</v>
      </c>
      <c r="Q47" s="39">
        <f>K47</f>
        <v>0</v>
      </c>
      <c r="R47" s="38"/>
      <c r="S47" s="20">
        <v>0</v>
      </c>
      <c r="T47" s="20">
        <v>23</v>
      </c>
      <c r="U47" s="20">
        <v>0</v>
      </c>
      <c r="V47" s="20">
        <v>0</v>
      </c>
      <c r="W47" s="5">
        <v>5</v>
      </c>
      <c r="X47" s="5">
        <v>0</v>
      </c>
      <c r="Y47" s="5">
        <v>0</v>
      </c>
      <c r="AA47" s="21">
        <v>7</v>
      </c>
      <c r="AB47" s="21">
        <v>12</v>
      </c>
      <c r="AC47" s="21">
        <v>20</v>
      </c>
      <c r="AD47" s="21">
        <v>35</v>
      </c>
      <c r="AE47" s="21">
        <v>50</v>
      </c>
      <c r="AG47" s="19">
        <v>1</v>
      </c>
      <c r="AH47" s="19">
        <v>2</v>
      </c>
      <c r="AI47" s="19">
        <v>3</v>
      </c>
      <c r="AJ47" s="19">
        <v>4</v>
      </c>
      <c r="AK47" s="19">
        <v>5</v>
      </c>
      <c r="AM47" s="21">
        <v>80</v>
      </c>
      <c r="AN47" s="21">
        <v>160</v>
      </c>
      <c r="AO47" s="21">
        <v>240</v>
      </c>
      <c r="AP47" s="21">
        <v>320</v>
      </c>
      <c r="AQ47" s="21">
        <v>400</v>
      </c>
    </row>
    <row r="48" spans="2:43" x14ac:dyDescent="0.25">
      <c r="B48" s="38">
        <v>1.3</v>
      </c>
      <c r="C48" s="188"/>
      <c r="D48" s="85" t="s">
        <v>44</v>
      </c>
      <c r="E48" s="130"/>
      <c r="F48" s="74">
        <f t="shared" si="16"/>
        <v>0</v>
      </c>
      <c r="G48" s="101" t="str">
        <f t="shared" si="19"/>
        <v/>
      </c>
      <c r="H48" s="75">
        <f t="shared" si="17"/>
        <v>0</v>
      </c>
      <c r="I48" s="74"/>
      <c r="J48" s="76">
        <f>+$F48*S48</f>
        <v>0</v>
      </c>
      <c r="K48" s="78">
        <f>F48*T48</f>
        <v>0</v>
      </c>
      <c r="L48" s="77">
        <f t="shared" si="23"/>
        <v>0</v>
      </c>
      <c r="M48" s="77">
        <f t="shared" si="23"/>
        <v>0</v>
      </c>
      <c r="N48" s="78">
        <f t="shared" ref="N48:N49" si="24">IF(I48="",(W48*F48)*3,F48*W48)</f>
        <v>0</v>
      </c>
      <c r="O48" s="77">
        <f t="shared" si="22"/>
        <v>0</v>
      </c>
      <c r="P48" s="94">
        <f t="shared" si="22"/>
        <v>0</v>
      </c>
      <c r="Q48" s="39">
        <f>K48</f>
        <v>0</v>
      </c>
      <c r="R48" s="38"/>
      <c r="S48" s="5">
        <v>0</v>
      </c>
      <c r="T48" s="5">
        <v>30</v>
      </c>
      <c r="U48" s="5">
        <v>0</v>
      </c>
      <c r="V48" s="5">
        <v>0</v>
      </c>
      <c r="W48" s="5">
        <v>6</v>
      </c>
      <c r="X48" s="5">
        <v>0</v>
      </c>
      <c r="Y48" s="5">
        <v>0</v>
      </c>
      <c r="AA48" s="21">
        <v>7</v>
      </c>
      <c r="AB48" s="21">
        <v>12</v>
      </c>
      <c r="AC48" s="21">
        <v>20</v>
      </c>
      <c r="AD48" s="21">
        <v>35</v>
      </c>
      <c r="AE48" s="21">
        <v>50</v>
      </c>
      <c r="AG48" s="19">
        <v>1</v>
      </c>
      <c r="AH48" s="19">
        <v>2</v>
      </c>
      <c r="AI48" s="19">
        <v>3</v>
      </c>
      <c r="AJ48" s="19">
        <v>4</v>
      </c>
      <c r="AK48" s="19">
        <v>5</v>
      </c>
      <c r="AM48" s="21">
        <v>80</v>
      </c>
      <c r="AN48" s="21">
        <v>160</v>
      </c>
      <c r="AO48" s="21">
        <v>240</v>
      </c>
      <c r="AP48" s="21">
        <v>320</v>
      </c>
      <c r="AQ48" s="21">
        <v>400</v>
      </c>
    </row>
    <row r="49" spans="2:43" ht="15.75" thickBot="1" x14ac:dyDescent="0.3">
      <c r="B49" s="38"/>
      <c r="C49" s="188"/>
      <c r="D49" s="115" t="s">
        <v>181</v>
      </c>
      <c r="E49" s="130"/>
      <c r="F49" s="86">
        <f t="shared" si="16"/>
        <v>0</v>
      </c>
      <c r="G49" s="101" t="str">
        <f t="shared" si="19"/>
        <v/>
      </c>
      <c r="H49" s="75">
        <f t="shared" si="17"/>
        <v>0</v>
      </c>
      <c r="I49" s="87"/>
      <c r="J49" s="118">
        <f>+$F49*S49</f>
        <v>0</v>
      </c>
      <c r="K49" s="118">
        <f>+$F49*T49</f>
        <v>0</v>
      </c>
      <c r="L49" s="78">
        <f t="shared" ref="L49" si="25">+$F49*U49</f>
        <v>0</v>
      </c>
      <c r="M49" s="78">
        <f t="shared" ref="M49" si="26">+$F49*V49</f>
        <v>0</v>
      </c>
      <c r="N49" s="78">
        <f t="shared" si="24"/>
        <v>0</v>
      </c>
      <c r="O49" s="77">
        <f t="shared" si="22"/>
        <v>0</v>
      </c>
      <c r="P49" s="94">
        <f t="shared" si="22"/>
        <v>0</v>
      </c>
      <c r="Q49" s="39"/>
      <c r="R49" s="38"/>
      <c r="S49" s="20">
        <v>0</v>
      </c>
      <c r="T49" s="20">
        <v>30</v>
      </c>
      <c r="U49" s="20">
        <v>0</v>
      </c>
      <c r="V49" s="20">
        <v>0</v>
      </c>
      <c r="W49" s="5">
        <v>6</v>
      </c>
      <c r="X49" s="5">
        <v>0</v>
      </c>
      <c r="Y49" s="5">
        <v>0</v>
      </c>
      <c r="AA49" s="21">
        <v>7</v>
      </c>
      <c r="AB49" s="21">
        <v>12</v>
      </c>
      <c r="AC49" s="21">
        <v>20</v>
      </c>
      <c r="AD49" s="21">
        <v>35</v>
      </c>
      <c r="AE49" s="21">
        <v>50</v>
      </c>
      <c r="AG49" s="19">
        <v>1</v>
      </c>
      <c r="AH49" s="19"/>
      <c r="AI49" s="19"/>
      <c r="AJ49" s="19"/>
      <c r="AK49" s="19"/>
      <c r="AM49" s="21">
        <v>80</v>
      </c>
      <c r="AN49" s="21">
        <v>160</v>
      </c>
      <c r="AO49" s="21">
        <v>240</v>
      </c>
      <c r="AP49" s="21">
        <v>320</v>
      </c>
      <c r="AQ49" s="21">
        <v>400</v>
      </c>
    </row>
    <row r="50" spans="2:43" ht="15.75" thickBot="1" x14ac:dyDescent="0.3">
      <c r="B50" s="38">
        <v>1.3</v>
      </c>
      <c r="C50" s="189"/>
      <c r="D50" s="105" t="s">
        <v>5</v>
      </c>
      <c r="E50" s="106">
        <f>+SUM(E40:E49)</f>
        <v>0</v>
      </c>
      <c r="F50" s="107">
        <f>+SUM(F40:F49)</f>
        <v>0</v>
      </c>
      <c r="G50" s="108" t="str">
        <f t="shared" si="7"/>
        <v>n.a.</v>
      </c>
      <c r="H50" s="112">
        <f>+SUM(H40:H49)</f>
        <v>0</v>
      </c>
      <c r="I50" s="143"/>
      <c r="J50" s="111">
        <f>SUM(J40:P49)+F45*S45+F45*U45+F46*S46+F46*U46</f>
        <v>0</v>
      </c>
      <c r="K50" s="88"/>
      <c r="L50" s="88"/>
      <c r="M50" s="88"/>
      <c r="N50" s="89"/>
      <c r="O50" s="88"/>
      <c r="P50" s="90"/>
      <c r="Q50" s="39">
        <f>SUM(Q45:Q48)</f>
        <v>0</v>
      </c>
      <c r="R50" s="39">
        <f>SUM(R45:R48)</f>
        <v>0</v>
      </c>
      <c r="S50" s="176"/>
      <c r="T50" s="176"/>
      <c r="U50" s="176"/>
      <c r="V50" s="176"/>
      <c r="W50" s="176"/>
      <c r="X50" s="176"/>
      <c r="Y50" s="176"/>
    </row>
    <row r="51" spans="2:43" ht="15" customHeight="1" x14ac:dyDescent="0.25">
      <c r="B51" s="38">
        <v>1.4</v>
      </c>
      <c r="C51" s="187" t="s">
        <v>46</v>
      </c>
      <c r="D51" s="61" t="s">
        <v>192</v>
      </c>
      <c r="E51" s="154"/>
      <c r="F51" s="119">
        <f>IF(E51&gt;AE51,AK51,IF(E51&gt;AD51,AJ51,IF(E51&gt;AC51,AI51,IF(E51&gt;AB51,AH51,IF(E51&gt;AA51,AG51,0)))))</f>
        <v>0</v>
      </c>
      <c r="G51" s="120" t="str">
        <f>IF(F51="","",IF(F51=0,"",E51/F51))</f>
        <v/>
      </c>
      <c r="H51" s="121">
        <f>IF(E51&gt;AE51,AQ51,IF(E51&gt;AD51,AP51,IF(E51&gt;AC51,AO51,IF(E51&gt;AB51,AN51,IF(E51&gt;AA51,AM51,0)))))</f>
        <v>0</v>
      </c>
      <c r="I51" s="62"/>
      <c r="J51" s="91">
        <f t="shared" ref="J51:P55" si="27">+$F51*S51</f>
        <v>0</v>
      </c>
      <c r="K51" s="92">
        <f t="shared" si="27"/>
        <v>0</v>
      </c>
      <c r="L51" s="92">
        <f t="shared" si="27"/>
        <v>0</v>
      </c>
      <c r="M51" s="92">
        <f t="shared" si="27"/>
        <v>0</v>
      </c>
      <c r="N51" s="92">
        <f t="shared" si="27"/>
        <v>0</v>
      </c>
      <c r="O51" s="92">
        <f t="shared" si="27"/>
        <v>0</v>
      </c>
      <c r="P51" s="93">
        <f t="shared" si="27"/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AA51" s="19">
        <v>9</v>
      </c>
      <c r="AB51" s="19">
        <v>18</v>
      </c>
      <c r="AC51" s="19">
        <v>25</v>
      </c>
      <c r="AD51" s="19">
        <v>36</v>
      </c>
      <c r="AE51" s="19">
        <v>50</v>
      </c>
      <c r="AG51" s="19">
        <v>1</v>
      </c>
      <c r="AH51" s="19">
        <v>1</v>
      </c>
      <c r="AI51" s="19">
        <v>2</v>
      </c>
      <c r="AJ51" s="19">
        <v>2</v>
      </c>
      <c r="AK51" s="19">
        <v>3</v>
      </c>
      <c r="AM51" s="19">
        <v>32</v>
      </c>
      <c r="AN51" s="19">
        <v>40</v>
      </c>
      <c r="AO51" s="19">
        <v>64</v>
      </c>
      <c r="AP51" s="19">
        <v>80</v>
      </c>
      <c r="AQ51" s="19"/>
    </row>
    <row r="52" spans="2:43" x14ac:dyDescent="0.25">
      <c r="B52" s="38">
        <v>1.4</v>
      </c>
      <c r="C52" s="188"/>
      <c r="D52" s="73" t="s">
        <v>193</v>
      </c>
      <c r="E52" s="130"/>
      <c r="F52" s="74">
        <f t="shared" ref="F52:F59" si="28">IF(E52&gt;AE52,AK52,IF(E52&gt;AD52,AJ52,IF(E52&gt;AC52,AI52,IF(E52&gt;AB52,AH52,IF(E52&gt;AA52,AG52,0)))))</f>
        <v>0</v>
      </c>
      <c r="G52" s="100" t="str">
        <f t="shared" ref="G52:G59" si="29">IF(F52="","",IF(F52=0,"",E52/F52))</f>
        <v/>
      </c>
      <c r="H52" s="75">
        <f t="shared" ref="H52:H59" si="30">IF(E52&gt;AE52,AQ52,IF(E52&gt;AD52,AP52,IF(E52&gt;AC52,AO52,IF(E52&gt;AB52,AN52,IF(E52&gt;AA52,AM52,0)))))</f>
        <v>0</v>
      </c>
      <c r="I52" s="74"/>
      <c r="J52" s="81">
        <f t="shared" si="27"/>
        <v>0</v>
      </c>
      <c r="K52" s="78">
        <f t="shared" si="27"/>
        <v>0</v>
      </c>
      <c r="L52" s="78">
        <f t="shared" si="27"/>
        <v>0</v>
      </c>
      <c r="M52" s="78">
        <f t="shared" si="27"/>
        <v>0</v>
      </c>
      <c r="N52" s="78">
        <f t="shared" si="27"/>
        <v>0</v>
      </c>
      <c r="O52" s="78">
        <f t="shared" si="27"/>
        <v>0</v>
      </c>
      <c r="P52" s="79">
        <f t="shared" si="27"/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AA52" s="19">
        <v>4</v>
      </c>
      <c r="AB52" s="19">
        <v>8</v>
      </c>
      <c r="AC52" s="19">
        <v>16</v>
      </c>
      <c r="AD52" s="19">
        <v>24</v>
      </c>
      <c r="AE52" s="19">
        <v>32</v>
      </c>
      <c r="AG52" s="19">
        <v>1</v>
      </c>
      <c r="AH52" s="19">
        <v>2</v>
      </c>
      <c r="AI52" s="19">
        <v>3</v>
      </c>
      <c r="AJ52" s="19">
        <v>4</v>
      </c>
      <c r="AK52" s="19">
        <v>5</v>
      </c>
      <c r="AM52" s="19">
        <v>32</v>
      </c>
      <c r="AN52" s="19">
        <v>64</v>
      </c>
      <c r="AO52" s="19">
        <v>96</v>
      </c>
      <c r="AP52" s="19">
        <v>128</v>
      </c>
      <c r="AQ52" s="19">
        <v>160</v>
      </c>
    </row>
    <row r="53" spans="2:43" x14ac:dyDescent="0.25">
      <c r="B53" s="38">
        <v>1.4</v>
      </c>
      <c r="C53" s="188"/>
      <c r="D53" s="73" t="s">
        <v>194</v>
      </c>
      <c r="E53" s="130"/>
      <c r="F53" s="74">
        <f t="shared" si="28"/>
        <v>0</v>
      </c>
      <c r="G53" s="100" t="str">
        <f t="shared" si="29"/>
        <v/>
      </c>
      <c r="H53" s="75">
        <f t="shared" si="30"/>
        <v>0</v>
      </c>
      <c r="I53" s="74"/>
      <c r="J53" s="81">
        <f t="shared" si="27"/>
        <v>0</v>
      </c>
      <c r="K53" s="78">
        <f t="shared" si="27"/>
        <v>0</v>
      </c>
      <c r="L53" s="78">
        <f t="shared" si="27"/>
        <v>0</v>
      </c>
      <c r="M53" s="78">
        <f t="shared" si="27"/>
        <v>0</v>
      </c>
      <c r="N53" s="78">
        <f t="shared" si="27"/>
        <v>0</v>
      </c>
      <c r="O53" s="78">
        <f t="shared" si="27"/>
        <v>0</v>
      </c>
      <c r="P53" s="79">
        <f t="shared" si="27"/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AA53" s="19">
        <v>4</v>
      </c>
      <c r="AB53" s="19">
        <v>8</v>
      </c>
      <c r="AC53" s="19">
        <v>16</v>
      </c>
      <c r="AD53" s="19">
        <v>24</v>
      </c>
      <c r="AE53" s="19">
        <v>32</v>
      </c>
      <c r="AG53" s="19">
        <v>1</v>
      </c>
      <c r="AH53" s="19">
        <v>2</v>
      </c>
      <c r="AI53" s="19">
        <v>3</v>
      </c>
      <c r="AJ53" s="19">
        <v>4</v>
      </c>
      <c r="AK53" s="19">
        <v>5</v>
      </c>
      <c r="AM53" s="19">
        <v>32</v>
      </c>
      <c r="AN53" s="19">
        <v>64</v>
      </c>
      <c r="AO53" s="19">
        <v>96</v>
      </c>
      <c r="AP53" s="19">
        <v>128</v>
      </c>
      <c r="AQ53" s="19">
        <v>160</v>
      </c>
    </row>
    <row r="54" spans="2:43" x14ac:dyDescent="0.25">
      <c r="B54" s="38">
        <v>1.4</v>
      </c>
      <c r="C54" s="188"/>
      <c r="D54" s="73" t="s">
        <v>195</v>
      </c>
      <c r="E54" s="130"/>
      <c r="F54" s="74">
        <f t="shared" si="28"/>
        <v>0</v>
      </c>
      <c r="G54" s="100" t="str">
        <f t="shared" si="29"/>
        <v/>
      </c>
      <c r="H54" s="75">
        <f t="shared" si="30"/>
        <v>0</v>
      </c>
      <c r="I54" s="74"/>
      <c r="J54" s="78">
        <f t="shared" si="27"/>
        <v>0</v>
      </c>
      <c r="K54" s="78">
        <f t="shared" si="27"/>
        <v>0</v>
      </c>
      <c r="L54" s="78">
        <f t="shared" si="27"/>
        <v>0</v>
      </c>
      <c r="M54" s="78">
        <f t="shared" si="27"/>
        <v>0</v>
      </c>
      <c r="N54" s="78">
        <f t="shared" si="27"/>
        <v>0</v>
      </c>
      <c r="O54" s="78">
        <f t="shared" si="27"/>
        <v>0</v>
      </c>
      <c r="P54" s="79">
        <f t="shared" si="27"/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AA54" s="19">
        <v>4</v>
      </c>
      <c r="AB54" s="19">
        <v>8</v>
      </c>
      <c r="AC54" s="19">
        <v>16</v>
      </c>
      <c r="AD54" s="19">
        <v>24</v>
      </c>
      <c r="AE54" s="19">
        <v>32</v>
      </c>
      <c r="AG54" s="19">
        <v>1</v>
      </c>
      <c r="AH54" s="19">
        <v>2</v>
      </c>
      <c r="AI54" s="19">
        <v>3</v>
      </c>
      <c r="AJ54" s="19">
        <v>4</v>
      </c>
      <c r="AK54" s="19">
        <v>5</v>
      </c>
      <c r="AM54" s="19">
        <v>32</v>
      </c>
      <c r="AN54" s="19">
        <v>64</v>
      </c>
      <c r="AO54" s="19">
        <v>96</v>
      </c>
      <c r="AP54" s="19">
        <v>128</v>
      </c>
      <c r="AQ54" s="19">
        <v>160</v>
      </c>
    </row>
    <row r="55" spans="2:43" x14ac:dyDescent="0.25">
      <c r="B55" s="38"/>
      <c r="C55" s="188"/>
      <c r="D55" s="115" t="s">
        <v>197</v>
      </c>
      <c r="E55" s="130"/>
      <c r="F55" s="74">
        <f t="shared" si="28"/>
        <v>0</v>
      </c>
      <c r="G55" s="100" t="str">
        <f>IF(F55="","",IF(F55=0,"",E55/F55))</f>
        <v/>
      </c>
      <c r="H55" s="75">
        <f t="shared" si="30"/>
        <v>0</v>
      </c>
      <c r="I55" s="74"/>
      <c r="J55" s="78">
        <f t="shared" si="27"/>
        <v>0</v>
      </c>
      <c r="K55" s="78">
        <f t="shared" si="27"/>
        <v>0</v>
      </c>
      <c r="L55" s="78">
        <f t="shared" si="27"/>
        <v>0</v>
      </c>
      <c r="M55" s="78">
        <f t="shared" si="27"/>
        <v>0</v>
      </c>
      <c r="N55" s="78">
        <f t="shared" si="27"/>
        <v>0</v>
      </c>
      <c r="O55" s="78">
        <f t="shared" si="27"/>
        <v>0</v>
      </c>
      <c r="P55" s="79">
        <f t="shared" si="27"/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AA55" s="19">
        <v>4</v>
      </c>
      <c r="AB55" s="19">
        <v>8</v>
      </c>
      <c r="AC55" s="19">
        <v>16</v>
      </c>
      <c r="AD55" s="19">
        <v>24</v>
      </c>
      <c r="AE55" s="19">
        <v>32</v>
      </c>
      <c r="AG55" s="19">
        <v>1</v>
      </c>
      <c r="AH55" s="19">
        <v>2</v>
      </c>
      <c r="AI55" s="19"/>
      <c r="AJ55" s="19"/>
      <c r="AK55" s="19"/>
      <c r="AM55" s="19">
        <v>32</v>
      </c>
      <c r="AN55" s="19">
        <v>64</v>
      </c>
      <c r="AO55" s="19"/>
      <c r="AP55" s="19"/>
      <c r="AQ55" s="19"/>
    </row>
    <row r="56" spans="2:43" x14ac:dyDescent="0.25">
      <c r="B56" s="38">
        <v>1.4</v>
      </c>
      <c r="C56" s="188"/>
      <c r="D56" s="73" t="s">
        <v>40</v>
      </c>
      <c r="E56" s="130"/>
      <c r="F56" s="74">
        <f t="shared" si="28"/>
        <v>0</v>
      </c>
      <c r="G56" s="100" t="str">
        <f t="shared" si="29"/>
        <v/>
      </c>
      <c r="H56" s="75">
        <f t="shared" si="30"/>
        <v>0</v>
      </c>
      <c r="I56" s="74"/>
      <c r="J56" s="186">
        <f>+IF(F56=0,0,CONCATENATE(F56*S56," lecc. -seleccionar-"))</f>
        <v>0</v>
      </c>
      <c r="K56" s="186"/>
      <c r="L56" s="186">
        <f>+IF(F56=0,0,CONCATENATE(F56*U56," lecc. -seleccionar-"))</f>
        <v>0</v>
      </c>
      <c r="M56" s="186"/>
      <c r="N56" s="71">
        <f t="shared" ref="N56:P59" si="31">+$F56*W56</f>
        <v>0</v>
      </c>
      <c r="O56" s="78">
        <f t="shared" si="31"/>
        <v>0</v>
      </c>
      <c r="P56" s="79">
        <f t="shared" si="31"/>
        <v>0</v>
      </c>
      <c r="S56" s="174">
        <v>3</v>
      </c>
      <c r="T56" s="175"/>
      <c r="U56" s="174">
        <v>2</v>
      </c>
      <c r="V56" s="175"/>
      <c r="W56" s="5">
        <v>3</v>
      </c>
      <c r="X56" s="5">
        <v>0</v>
      </c>
      <c r="Y56" s="5">
        <v>0</v>
      </c>
      <c r="AA56" s="19">
        <v>4</v>
      </c>
      <c r="AB56" s="19">
        <v>8</v>
      </c>
      <c r="AC56" s="19">
        <v>16</v>
      </c>
      <c r="AD56" s="19">
        <v>24</v>
      </c>
      <c r="AE56" s="19">
        <v>32</v>
      </c>
      <c r="AG56" s="19">
        <v>1</v>
      </c>
      <c r="AH56" s="19">
        <v>2</v>
      </c>
      <c r="AI56" s="19">
        <v>3</v>
      </c>
      <c r="AJ56" s="19">
        <v>4</v>
      </c>
      <c r="AK56" s="19">
        <v>5</v>
      </c>
      <c r="AM56" s="19">
        <v>32</v>
      </c>
      <c r="AN56" s="19">
        <v>64</v>
      </c>
      <c r="AO56" s="19">
        <v>96</v>
      </c>
      <c r="AP56" s="19">
        <v>128</v>
      </c>
      <c r="AQ56" s="19">
        <v>160</v>
      </c>
    </row>
    <row r="57" spans="2:43" x14ac:dyDescent="0.25">
      <c r="B57" s="38">
        <v>1.4</v>
      </c>
      <c r="C57" s="188"/>
      <c r="D57" s="73" t="s">
        <v>41</v>
      </c>
      <c r="E57" s="130"/>
      <c r="F57" s="74">
        <f t="shared" si="28"/>
        <v>0</v>
      </c>
      <c r="G57" s="100" t="str">
        <f t="shared" si="29"/>
        <v/>
      </c>
      <c r="H57" s="75">
        <f t="shared" si="30"/>
        <v>0</v>
      </c>
      <c r="I57" s="74"/>
      <c r="J57" s="186">
        <f>+IF(F57=0,0,CONCATENATE(F57*S57," lecc. -seleccionar-"))</f>
        <v>0</v>
      </c>
      <c r="K57" s="186"/>
      <c r="L57" s="186">
        <f>+IF(F57=0,0,CONCATENATE(F57*U57," lecc. -seleccionar-"))</f>
        <v>0</v>
      </c>
      <c r="M57" s="186"/>
      <c r="N57" s="71">
        <f t="shared" si="31"/>
        <v>0</v>
      </c>
      <c r="O57" s="78">
        <f t="shared" si="31"/>
        <v>0</v>
      </c>
      <c r="P57" s="79">
        <f t="shared" si="31"/>
        <v>0</v>
      </c>
      <c r="S57" s="174">
        <v>3</v>
      </c>
      <c r="T57" s="175"/>
      <c r="U57" s="174">
        <v>5</v>
      </c>
      <c r="V57" s="175"/>
      <c r="W57" s="5">
        <v>3</v>
      </c>
      <c r="X57" s="5">
        <v>0</v>
      </c>
      <c r="Y57" s="5">
        <v>0</v>
      </c>
      <c r="AA57" s="19">
        <v>4</v>
      </c>
      <c r="AB57" s="19">
        <v>8</v>
      </c>
      <c r="AC57" s="19">
        <v>16</v>
      </c>
      <c r="AD57" s="19">
        <v>24</v>
      </c>
      <c r="AE57" s="19">
        <v>32</v>
      </c>
      <c r="AG57" s="19">
        <v>1</v>
      </c>
      <c r="AH57" s="19">
        <v>2</v>
      </c>
      <c r="AI57" s="19">
        <v>3</v>
      </c>
      <c r="AJ57" s="19">
        <v>4</v>
      </c>
      <c r="AK57" s="19">
        <v>5</v>
      </c>
      <c r="AM57" s="19">
        <v>32</v>
      </c>
      <c r="AN57" s="19">
        <v>64</v>
      </c>
      <c r="AO57" s="19">
        <v>96</v>
      </c>
      <c r="AP57" s="19">
        <v>128</v>
      </c>
      <c r="AQ57" s="19">
        <v>160</v>
      </c>
    </row>
    <row r="58" spans="2:43" x14ac:dyDescent="0.25">
      <c r="B58" s="38">
        <v>1.4</v>
      </c>
      <c r="C58" s="188"/>
      <c r="D58" s="73" t="s">
        <v>43</v>
      </c>
      <c r="E58" s="130"/>
      <c r="F58" s="74">
        <f t="shared" si="28"/>
        <v>0</v>
      </c>
      <c r="G58" s="100" t="str">
        <f t="shared" si="29"/>
        <v/>
      </c>
      <c r="H58" s="75">
        <f t="shared" si="30"/>
        <v>0</v>
      </c>
      <c r="I58" s="74"/>
      <c r="J58" s="186">
        <f>+IF(F58=0,0,CONCATENATE(F58*S58," lecc. -seleccionar-"))</f>
        <v>0</v>
      </c>
      <c r="K58" s="186"/>
      <c r="L58" s="186">
        <f>+IF(F58=0,0,CONCATENATE(F58*U58," lecc. -seleccionar-"))</f>
        <v>0</v>
      </c>
      <c r="M58" s="186"/>
      <c r="N58" s="71">
        <f t="shared" si="31"/>
        <v>0</v>
      </c>
      <c r="O58" s="78">
        <f t="shared" si="31"/>
        <v>0</v>
      </c>
      <c r="P58" s="79">
        <f t="shared" si="31"/>
        <v>0</v>
      </c>
      <c r="S58" s="174">
        <v>2</v>
      </c>
      <c r="T58" s="175"/>
      <c r="U58" s="174">
        <v>18</v>
      </c>
      <c r="V58" s="175"/>
      <c r="W58" s="5">
        <v>3</v>
      </c>
      <c r="X58" s="5">
        <v>0</v>
      </c>
      <c r="Y58" s="5">
        <v>0</v>
      </c>
      <c r="AA58" s="19">
        <v>4</v>
      </c>
      <c r="AB58" s="19">
        <v>8</v>
      </c>
      <c r="AC58" s="19">
        <v>16</v>
      </c>
      <c r="AD58" s="19">
        <v>24</v>
      </c>
      <c r="AE58" s="19">
        <v>32</v>
      </c>
      <c r="AG58" s="19">
        <v>1</v>
      </c>
      <c r="AH58" s="19">
        <v>2</v>
      </c>
      <c r="AI58" s="19">
        <v>3</v>
      </c>
      <c r="AJ58" s="19">
        <v>4</v>
      </c>
      <c r="AK58" s="19">
        <v>5</v>
      </c>
      <c r="AM58" s="19">
        <v>40</v>
      </c>
      <c r="AN58" s="19">
        <v>80</v>
      </c>
      <c r="AO58" s="19">
        <v>120</v>
      </c>
      <c r="AP58" s="19">
        <v>160</v>
      </c>
      <c r="AQ58" s="19">
        <v>200</v>
      </c>
    </row>
    <row r="59" spans="2:43" ht="15.75" thickBot="1" x14ac:dyDescent="0.3">
      <c r="B59" s="38">
        <v>1.4</v>
      </c>
      <c r="C59" s="188"/>
      <c r="D59" s="85" t="s">
        <v>44</v>
      </c>
      <c r="E59" s="130"/>
      <c r="F59" s="86">
        <f t="shared" si="28"/>
        <v>0</v>
      </c>
      <c r="G59" s="101" t="str">
        <f t="shared" si="29"/>
        <v/>
      </c>
      <c r="H59" s="87">
        <f t="shared" si="30"/>
        <v>0</v>
      </c>
      <c r="I59" s="87"/>
      <c r="J59" s="229">
        <f>+IF($F$59=0,0,CONCATENATE($F$59*S59," lecc. -seleccionar-"))</f>
        <v>0</v>
      </c>
      <c r="K59" s="229"/>
      <c r="L59" s="113">
        <f>+$F59*U59</f>
        <v>0</v>
      </c>
      <c r="M59" s="114">
        <f>+$F59*V59</f>
        <v>0</v>
      </c>
      <c r="N59" s="114">
        <f t="shared" si="31"/>
        <v>0</v>
      </c>
      <c r="O59" s="77">
        <f t="shared" si="31"/>
        <v>0</v>
      </c>
      <c r="P59" s="94">
        <f t="shared" si="31"/>
        <v>0</v>
      </c>
      <c r="S59" s="174">
        <v>3</v>
      </c>
      <c r="T59" s="175"/>
      <c r="U59" s="174">
        <v>0</v>
      </c>
      <c r="V59" s="175"/>
      <c r="W59" s="5">
        <v>2</v>
      </c>
      <c r="X59" s="5">
        <v>0</v>
      </c>
      <c r="Y59" s="5">
        <v>26</v>
      </c>
      <c r="AA59" s="19">
        <v>4</v>
      </c>
      <c r="AB59" s="19">
        <v>8</v>
      </c>
      <c r="AC59" s="19">
        <v>14</v>
      </c>
      <c r="AD59" s="19">
        <v>21</v>
      </c>
      <c r="AE59" s="19">
        <v>28</v>
      </c>
      <c r="AG59" s="19">
        <v>1</v>
      </c>
      <c r="AH59" s="19">
        <v>2</v>
      </c>
      <c r="AI59" s="19">
        <v>3</v>
      </c>
      <c r="AJ59" s="19">
        <v>4</v>
      </c>
      <c r="AK59" s="19">
        <v>5</v>
      </c>
      <c r="AM59" s="19">
        <v>40</v>
      </c>
      <c r="AN59" s="19">
        <v>80</v>
      </c>
      <c r="AO59" s="19">
        <v>120</v>
      </c>
      <c r="AP59" s="19">
        <v>160</v>
      </c>
      <c r="AQ59" s="19">
        <v>200</v>
      </c>
    </row>
    <row r="60" spans="2:43" ht="15.75" thickBot="1" x14ac:dyDescent="0.3">
      <c r="B60" s="38">
        <v>1.4</v>
      </c>
      <c r="C60" s="189"/>
      <c r="D60" s="105" t="s">
        <v>5</v>
      </c>
      <c r="E60" s="106">
        <f>+SUM(E51:E59)</f>
        <v>0</v>
      </c>
      <c r="F60" s="107">
        <f>+SUM(F51:F59)</f>
        <v>0</v>
      </c>
      <c r="G60" s="108" t="str">
        <f>IF(F60="","",IF(F60=0,"n.a.",E60/F60))</f>
        <v>n.a.</v>
      </c>
      <c r="H60" s="109">
        <f>+SUM(H51:H59)</f>
        <v>0</v>
      </c>
      <c r="I60" s="110"/>
      <c r="J60" s="111">
        <f>+SUM(J51:P59)+F56*S56+F57*S57+F56*U56+F57*U57+F58*S58+F58*U58+F59*S59</f>
        <v>0</v>
      </c>
      <c r="K60" s="117"/>
      <c r="L60" s="95"/>
      <c r="M60" s="95"/>
      <c r="N60" s="95"/>
      <c r="O60" s="95"/>
      <c r="P60" s="96"/>
      <c r="S60" s="176"/>
      <c r="T60" s="176"/>
      <c r="U60" s="176"/>
      <c r="V60" s="176"/>
      <c r="W60" s="176"/>
      <c r="X60" s="176"/>
      <c r="Y60" s="176"/>
    </row>
    <row r="61" spans="2:43" ht="15" customHeight="1" x14ac:dyDescent="0.25">
      <c r="B61" s="38">
        <v>1.5</v>
      </c>
      <c r="C61" s="187" t="s">
        <v>50</v>
      </c>
      <c r="D61" s="61" t="s">
        <v>192</v>
      </c>
      <c r="E61" s="130"/>
      <c r="F61" s="62">
        <f t="shared" ref="F61:F68" si="32">IF(E61&gt;AE61,AK61,IF(E61&gt;AD61,AJ61,IF(E61&gt;AC61,AI61,IF(E61&gt;AB61,AH61,IF(E61&gt;AA61,AG61,0)))))</f>
        <v>0</v>
      </c>
      <c r="G61" s="99" t="str">
        <f>IF(F61="","",IF(F61=0,"",E61/F61))</f>
        <v/>
      </c>
      <c r="H61" s="63">
        <f t="shared" ref="H61:H68" si="33">IF(E61&gt;AE61,AQ61,IF(E61&gt;AD61,AP61,IF(E61&gt;AC61,AO61,IF(E61&gt;AB61,AN61,IF(E61&gt;AA61,AM61,0)))))</f>
        <v>0</v>
      </c>
      <c r="I61" s="62"/>
      <c r="J61" s="64">
        <f t="shared" ref="J61:P64" si="34">+$F61*S61</f>
        <v>0</v>
      </c>
      <c r="K61" s="65">
        <f t="shared" si="34"/>
        <v>0</v>
      </c>
      <c r="L61" s="65">
        <f t="shared" si="34"/>
        <v>0</v>
      </c>
      <c r="M61" s="65">
        <f t="shared" si="34"/>
        <v>0</v>
      </c>
      <c r="N61" s="65">
        <f t="shared" si="34"/>
        <v>0</v>
      </c>
      <c r="O61" s="65">
        <f t="shared" si="34"/>
        <v>0</v>
      </c>
      <c r="P61" s="66">
        <f t="shared" si="34"/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AA61" s="19">
        <v>7</v>
      </c>
      <c r="AB61" s="19">
        <v>15</v>
      </c>
      <c r="AC61" s="19">
        <v>25</v>
      </c>
      <c r="AD61" s="19">
        <v>35</v>
      </c>
      <c r="AE61" s="19">
        <v>45</v>
      </c>
      <c r="AG61" s="19">
        <v>1</v>
      </c>
      <c r="AH61" s="19">
        <v>1</v>
      </c>
      <c r="AI61" s="19">
        <v>2</v>
      </c>
      <c r="AJ61" s="19">
        <v>2</v>
      </c>
      <c r="AK61" s="19">
        <v>5</v>
      </c>
      <c r="AM61" s="19">
        <v>32</v>
      </c>
      <c r="AN61" s="19">
        <v>40</v>
      </c>
      <c r="AO61" s="19">
        <v>72</v>
      </c>
      <c r="AP61" s="19">
        <v>80</v>
      </c>
      <c r="AQ61" s="19">
        <v>96</v>
      </c>
    </row>
    <row r="62" spans="2:43" x14ac:dyDescent="0.25">
      <c r="B62" s="38">
        <v>1.5</v>
      </c>
      <c r="C62" s="188"/>
      <c r="D62" s="73" t="s">
        <v>193</v>
      </c>
      <c r="E62" s="130"/>
      <c r="F62" s="74">
        <f t="shared" si="32"/>
        <v>0</v>
      </c>
      <c r="G62" s="99" t="str">
        <f t="shared" ref="G62:G68" si="35">IF(F62="","",IF(F62=0,"",E62/F62))</f>
        <v/>
      </c>
      <c r="H62" s="75">
        <f t="shared" si="33"/>
        <v>0</v>
      </c>
      <c r="I62" s="74"/>
      <c r="J62" s="81">
        <f t="shared" si="34"/>
        <v>0</v>
      </c>
      <c r="K62" s="78">
        <f t="shared" si="34"/>
        <v>0</v>
      </c>
      <c r="L62" s="78">
        <f t="shared" si="34"/>
        <v>0</v>
      </c>
      <c r="M62" s="78">
        <f t="shared" si="34"/>
        <v>0</v>
      </c>
      <c r="N62" s="78">
        <f t="shared" si="34"/>
        <v>0</v>
      </c>
      <c r="O62" s="78">
        <f t="shared" si="34"/>
        <v>0</v>
      </c>
      <c r="P62" s="79">
        <f t="shared" si="34"/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AA62" s="19">
        <v>5</v>
      </c>
      <c r="AB62" s="19">
        <v>10</v>
      </c>
      <c r="AC62" s="19">
        <v>16</v>
      </c>
      <c r="AD62" s="19">
        <v>24</v>
      </c>
      <c r="AE62" s="19">
        <v>32</v>
      </c>
      <c r="AG62" s="19">
        <v>1</v>
      </c>
      <c r="AH62" s="19">
        <v>2</v>
      </c>
      <c r="AI62" s="19">
        <v>3</v>
      </c>
      <c r="AJ62" s="19">
        <v>4</v>
      </c>
      <c r="AK62" s="19">
        <v>5</v>
      </c>
      <c r="AM62" s="19">
        <v>32</v>
      </c>
      <c r="AN62" s="19">
        <v>64</v>
      </c>
      <c r="AO62" s="19">
        <v>96</v>
      </c>
      <c r="AP62" s="19">
        <v>128</v>
      </c>
      <c r="AQ62" s="19">
        <v>160</v>
      </c>
    </row>
    <row r="63" spans="2:43" x14ac:dyDescent="0.25">
      <c r="B63" s="38"/>
      <c r="C63" s="188"/>
      <c r="D63" s="73" t="s">
        <v>194</v>
      </c>
      <c r="E63" s="130"/>
      <c r="F63" s="74">
        <f t="shared" si="32"/>
        <v>0</v>
      </c>
      <c r="G63" s="99" t="str">
        <f t="shared" si="35"/>
        <v/>
      </c>
      <c r="H63" s="75">
        <f t="shared" si="33"/>
        <v>0</v>
      </c>
      <c r="I63" s="74"/>
      <c r="J63" s="81">
        <f t="shared" si="34"/>
        <v>0</v>
      </c>
      <c r="K63" s="78">
        <f t="shared" si="34"/>
        <v>0</v>
      </c>
      <c r="L63" s="78">
        <f t="shared" si="34"/>
        <v>0</v>
      </c>
      <c r="M63" s="78">
        <f t="shared" si="34"/>
        <v>0</v>
      </c>
      <c r="N63" s="78">
        <f t="shared" si="34"/>
        <v>0</v>
      </c>
      <c r="O63" s="78">
        <f t="shared" si="34"/>
        <v>0</v>
      </c>
      <c r="P63" s="79">
        <f t="shared" si="34"/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AA63" s="19">
        <v>5</v>
      </c>
      <c r="AB63" s="19">
        <v>10</v>
      </c>
      <c r="AC63" s="19">
        <v>16</v>
      </c>
      <c r="AD63" s="19">
        <v>24</v>
      </c>
      <c r="AE63" s="19">
        <v>32</v>
      </c>
      <c r="AG63" s="19">
        <v>1</v>
      </c>
      <c r="AH63" s="19">
        <v>2</v>
      </c>
      <c r="AI63" s="19">
        <v>3</v>
      </c>
      <c r="AJ63" s="19">
        <v>4</v>
      </c>
      <c r="AK63" s="19">
        <v>5</v>
      </c>
      <c r="AM63" s="19">
        <v>32</v>
      </c>
      <c r="AN63" s="19">
        <v>64</v>
      </c>
      <c r="AO63" s="19">
        <v>96</v>
      </c>
      <c r="AP63" s="19">
        <v>128</v>
      </c>
      <c r="AQ63" s="19">
        <v>160</v>
      </c>
    </row>
    <row r="64" spans="2:43" x14ac:dyDescent="0.25">
      <c r="B64" s="38">
        <v>1.5</v>
      </c>
      <c r="C64" s="188"/>
      <c r="D64" s="73" t="s">
        <v>195</v>
      </c>
      <c r="E64" s="130"/>
      <c r="F64" s="74">
        <f t="shared" si="32"/>
        <v>0</v>
      </c>
      <c r="G64" s="99" t="str">
        <f t="shared" si="35"/>
        <v/>
      </c>
      <c r="H64" s="75">
        <f t="shared" si="33"/>
        <v>0</v>
      </c>
      <c r="I64" s="74"/>
      <c r="J64" s="81">
        <f t="shared" si="34"/>
        <v>0</v>
      </c>
      <c r="K64" s="78">
        <f t="shared" si="34"/>
        <v>0</v>
      </c>
      <c r="L64" s="78">
        <f t="shared" si="34"/>
        <v>0</v>
      </c>
      <c r="M64" s="78">
        <f t="shared" si="34"/>
        <v>0</v>
      </c>
      <c r="N64" s="78">
        <f t="shared" si="34"/>
        <v>0</v>
      </c>
      <c r="O64" s="78">
        <f t="shared" si="34"/>
        <v>0</v>
      </c>
      <c r="P64" s="79">
        <f t="shared" si="34"/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AA64" s="19">
        <v>5</v>
      </c>
      <c r="AB64" s="19">
        <v>10</v>
      </c>
      <c r="AC64" s="19">
        <v>16</v>
      </c>
      <c r="AD64" s="19">
        <v>24</v>
      </c>
      <c r="AE64" s="19">
        <v>32</v>
      </c>
      <c r="AG64" s="19">
        <v>1</v>
      </c>
      <c r="AH64" s="19">
        <v>2</v>
      </c>
      <c r="AI64" s="19">
        <v>3</v>
      </c>
      <c r="AJ64" s="19">
        <v>4</v>
      </c>
      <c r="AK64" s="19">
        <v>5</v>
      </c>
      <c r="AM64" s="19">
        <v>32</v>
      </c>
      <c r="AN64" s="19">
        <v>64</v>
      </c>
      <c r="AO64" s="19">
        <v>96</v>
      </c>
      <c r="AP64" s="19">
        <v>128</v>
      </c>
      <c r="AQ64" s="19">
        <v>160</v>
      </c>
    </row>
    <row r="65" spans="2:43" x14ac:dyDescent="0.25">
      <c r="B65" s="38"/>
      <c r="C65" s="188"/>
      <c r="D65" s="115" t="s">
        <v>197</v>
      </c>
      <c r="E65" s="130"/>
      <c r="F65" s="74">
        <f t="shared" ref="F65" si="36">IF(E65&gt;AE65,AK65,IF(E65&gt;AD65,AJ65,IF(E65&gt;AC65,AI65,IF(E65&gt;AB65,AH65,IF(E65&gt;AA65,AG65,0)))))</f>
        <v>0</v>
      </c>
      <c r="G65" s="99" t="str">
        <f t="shared" ref="G65" si="37">IF(F65="","",IF(F65=0,"",E65/F65))</f>
        <v/>
      </c>
      <c r="H65" s="75">
        <f t="shared" ref="H65" si="38">IF(E65&gt;AE65,AQ65,IF(E65&gt;AD65,AP65,IF(E65&gt;AC65,AO65,IF(E65&gt;AB65,AN65,IF(E65&gt;AA65,AM65,0)))))</f>
        <v>0</v>
      </c>
      <c r="I65" s="74"/>
      <c r="J65" s="81">
        <f t="shared" ref="J65" si="39">+$F65*S65</f>
        <v>0</v>
      </c>
      <c r="K65" s="78">
        <f t="shared" ref="K65" si="40">+$F65*T65</f>
        <v>0</v>
      </c>
      <c r="L65" s="78">
        <f t="shared" ref="L65" si="41">+$F65*U65</f>
        <v>0</v>
      </c>
      <c r="M65" s="78">
        <f t="shared" ref="M65" si="42">+$F65*V65</f>
        <v>0</v>
      </c>
      <c r="N65" s="78">
        <f t="shared" ref="N65" si="43">+$F65*W65</f>
        <v>0</v>
      </c>
      <c r="O65" s="78">
        <f t="shared" ref="O65" si="44">+$F65*X65</f>
        <v>0</v>
      </c>
      <c r="P65" s="79">
        <f t="shared" ref="P65" si="45">+$F65*Y65</f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AA65" s="19">
        <v>9</v>
      </c>
      <c r="AB65" s="19">
        <v>15</v>
      </c>
      <c r="AC65" s="19">
        <v>16</v>
      </c>
      <c r="AD65" s="19">
        <v>24</v>
      </c>
      <c r="AE65" s="19">
        <v>32</v>
      </c>
      <c r="AG65" s="19">
        <v>1</v>
      </c>
      <c r="AH65" s="19"/>
      <c r="AI65" s="19"/>
      <c r="AJ65" s="19"/>
      <c r="AK65" s="19"/>
      <c r="AM65" s="19">
        <v>40</v>
      </c>
      <c r="AN65" s="19"/>
      <c r="AO65" s="19"/>
      <c r="AP65" s="19"/>
      <c r="AQ65" s="19"/>
    </row>
    <row r="66" spans="2:43" x14ac:dyDescent="0.25">
      <c r="B66" s="38">
        <v>1.5</v>
      </c>
      <c r="C66" s="188"/>
      <c r="D66" s="73" t="s">
        <v>40</v>
      </c>
      <c r="E66" s="130"/>
      <c r="F66" s="74">
        <f t="shared" si="32"/>
        <v>0</v>
      </c>
      <c r="G66" s="99" t="str">
        <f t="shared" si="35"/>
        <v/>
      </c>
      <c r="H66" s="75">
        <f t="shared" si="33"/>
        <v>0</v>
      </c>
      <c r="I66" s="74"/>
      <c r="J66" s="185">
        <f>+IF(F66=0,0,CONCATENATE(F66*S66," lecc. -seleccionar-"))</f>
        <v>0</v>
      </c>
      <c r="K66" s="186"/>
      <c r="L66" s="186">
        <f>+IF(F66=0,0,CONCATENATE(F66*U66," lecc. -seleccionar-"))</f>
        <v>0</v>
      </c>
      <c r="M66" s="186"/>
      <c r="N66" s="71">
        <f t="shared" ref="N66:P68" si="46">+$F66*W66</f>
        <v>0</v>
      </c>
      <c r="O66" s="71">
        <f t="shared" si="46"/>
        <v>0</v>
      </c>
      <c r="P66" s="79">
        <f t="shared" si="46"/>
        <v>0</v>
      </c>
      <c r="S66" s="174">
        <v>3</v>
      </c>
      <c r="T66" s="175"/>
      <c r="U66" s="174">
        <v>2</v>
      </c>
      <c r="V66" s="175"/>
      <c r="W66" s="5">
        <v>3</v>
      </c>
      <c r="X66" s="5">
        <v>0</v>
      </c>
      <c r="Y66" s="5">
        <v>0</v>
      </c>
      <c r="AA66" s="19">
        <v>5</v>
      </c>
      <c r="AB66" s="19">
        <v>10</v>
      </c>
      <c r="AC66" s="19">
        <v>16</v>
      </c>
      <c r="AD66" s="19">
        <v>24</v>
      </c>
      <c r="AE66" s="19">
        <v>32</v>
      </c>
      <c r="AG66" s="19">
        <v>1</v>
      </c>
      <c r="AH66" s="19">
        <v>2</v>
      </c>
      <c r="AI66" s="19">
        <v>3</v>
      </c>
      <c r="AJ66" s="19">
        <v>4</v>
      </c>
      <c r="AK66" s="19">
        <v>5</v>
      </c>
      <c r="AM66" s="19">
        <v>32</v>
      </c>
      <c r="AN66" s="19">
        <v>64</v>
      </c>
      <c r="AO66" s="19">
        <v>96</v>
      </c>
      <c r="AP66" s="19">
        <v>128</v>
      </c>
      <c r="AQ66" s="19">
        <v>160</v>
      </c>
    </row>
    <row r="67" spans="2:43" x14ac:dyDescent="0.25">
      <c r="B67" s="38">
        <v>1.5</v>
      </c>
      <c r="C67" s="188"/>
      <c r="D67" s="73" t="s">
        <v>41</v>
      </c>
      <c r="E67" s="130"/>
      <c r="F67" s="74">
        <f t="shared" si="32"/>
        <v>0</v>
      </c>
      <c r="G67" s="99" t="str">
        <f t="shared" si="35"/>
        <v/>
      </c>
      <c r="H67" s="75">
        <f t="shared" si="33"/>
        <v>0</v>
      </c>
      <c r="I67" s="74"/>
      <c r="J67" s="185">
        <f>+IF(F67=0,0,CONCATENATE(F67*S67," lecc. -seleccionar-"))</f>
        <v>0</v>
      </c>
      <c r="K67" s="186"/>
      <c r="L67" s="186">
        <f>+IF(F67=0,0,CONCATENATE(F67*U67," lecc. -seleccionar-"))</f>
        <v>0</v>
      </c>
      <c r="M67" s="186"/>
      <c r="N67" s="71">
        <f t="shared" si="46"/>
        <v>0</v>
      </c>
      <c r="O67" s="71">
        <f t="shared" si="46"/>
        <v>0</v>
      </c>
      <c r="P67" s="79">
        <f t="shared" si="46"/>
        <v>0</v>
      </c>
      <c r="S67" s="174">
        <v>3</v>
      </c>
      <c r="T67" s="175"/>
      <c r="U67" s="174">
        <v>5</v>
      </c>
      <c r="V67" s="175"/>
      <c r="W67" s="5">
        <v>3</v>
      </c>
      <c r="X67" s="5">
        <v>0</v>
      </c>
      <c r="Y67" s="5">
        <v>0</v>
      </c>
      <c r="AA67" s="19">
        <v>5</v>
      </c>
      <c r="AB67" s="19">
        <v>10</v>
      </c>
      <c r="AC67" s="19">
        <v>16</v>
      </c>
      <c r="AD67" s="19">
        <v>24</v>
      </c>
      <c r="AE67" s="19">
        <v>32</v>
      </c>
      <c r="AG67" s="19">
        <v>1</v>
      </c>
      <c r="AH67" s="19">
        <v>2</v>
      </c>
      <c r="AI67" s="19">
        <v>3</v>
      </c>
      <c r="AJ67" s="19">
        <v>4</v>
      </c>
      <c r="AK67" s="19">
        <v>5</v>
      </c>
      <c r="AM67" s="19">
        <v>32</v>
      </c>
      <c r="AN67" s="19">
        <v>64</v>
      </c>
      <c r="AO67" s="19">
        <v>96</v>
      </c>
      <c r="AP67" s="19">
        <v>128</v>
      </c>
      <c r="AQ67" s="19">
        <v>160</v>
      </c>
    </row>
    <row r="68" spans="2:43" ht="15.75" thickBot="1" x14ac:dyDescent="0.3">
      <c r="B68" s="38">
        <v>1.5</v>
      </c>
      <c r="C68" s="188"/>
      <c r="D68" s="73" t="s">
        <v>43</v>
      </c>
      <c r="E68" s="130"/>
      <c r="F68" s="74">
        <f t="shared" si="32"/>
        <v>0</v>
      </c>
      <c r="G68" s="99" t="str">
        <f t="shared" si="35"/>
        <v/>
      </c>
      <c r="H68" s="75">
        <f t="shared" si="33"/>
        <v>0</v>
      </c>
      <c r="I68" s="74"/>
      <c r="J68" s="185">
        <f>+IF(F68=0,0,CONCATENATE(F68*S68," lecc. -seleccionar-"))</f>
        <v>0</v>
      </c>
      <c r="K68" s="186"/>
      <c r="L68" s="186">
        <f>+IF(F68=0,0,CONCATENATE(F68*U68," lecc. -seleccionar-"))</f>
        <v>0</v>
      </c>
      <c r="M68" s="186"/>
      <c r="N68" s="71">
        <f t="shared" si="46"/>
        <v>0</v>
      </c>
      <c r="O68" s="71">
        <f t="shared" si="46"/>
        <v>0</v>
      </c>
      <c r="P68" s="79">
        <f t="shared" si="46"/>
        <v>0</v>
      </c>
      <c r="S68" s="174">
        <v>2</v>
      </c>
      <c r="T68" s="175"/>
      <c r="U68" s="174">
        <v>18</v>
      </c>
      <c r="V68" s="175"/>
      <c r="W68" s="5">
        <v>3</v>
      </c>
      <c r="X68" s="5">
        <v>0</v>
      </c>
      <c r="Y68" s="5">
        <v>0</v>
      </c>
      <c r="AA68" s="19">
        <v>4</v>
      </c>
      <c r="AB68" s="19">
        <v>8</v>
      </c>
      <c r="AC68" s="19">
        <v>14</v>
      </c>
      <c r="AD68" s="19">
        <v>21</v>
      </c>
      <c r="AE68" s="19">
        <v>28</v>
      </c>
      <c r="AG68" s="19">
        <v>1</v>
      </c>
      <c r="AH68" s="19">
        <v>2</v>
      </c>
      <c r="AI68" s="19">
        <v>3</v>
      </c>
      <c r="AJ68" s="19">
        <v>4</v>
      </c>
      <c r="AK68" s="19">
        <v>5</v>
      </c>
      <c r="AM68" s="19">
        <v>40</v>
      </c>
      <c r="AN68" s="19">
        <v>80</v>
      </c>
      <c r="AO68" s="19">
        <v>120</v>
      </c>
      <c r="AP68" s="19">
        <v>160</v>
      </c>
      <c r="AQ68" s="19">
        <v>200</v>
      </c>
    </row>
    <row r="69" spans="2:43" ht="15.75" thickBot="1" x14ac:dyDescent="0.3">
      <c r="B69" s="38">
        <v>1.5</v>
      </c>
      <c r="C69" s="189"/>
      <c r="D69" s="105" t="s">
        <v>5</v>
      </c>
      <c r="E69" s="143">
        <f>+SUM(E61:E68)</f>
        <v>0</v>
      </c>
      <c r="F69" s="144">
        <f>+SUM(F61:F68)</f>
        <v>0</v>
      </c>
      <c r="G69" s="108" t="str">
        <f>IF(F69="","",IF(F69=0,"n.a.",E69/F69))</f>
        <v>n.a.</v>
      </c>
      <c r="H69" s="109">
        <f>+SUM(H61:H68)</f>
        <v>0</v>
      </c>
      <c r="I69" s="110"/>
      <c r="J69" s="111">
        <f>+SUM(J61:P68)+F66*S66+F67*S67+F66*U66+F67*U67+F68*S68+F68*U68</f>
        <v>0</v>
      </c>
      <c r="K69" s="95"/>
      <c r="L69" s="95"/>
      <c r="M69" s="95"/>
      <c r="N69" s="95"/>
      <c r="O69" s="95"/>
      <c r="P69" s="96"/>
    </row>
    <row r="70" spans="2:43" ht="36" customHeight="1" thickBot="1" x14ac:dyDescent="0.3">
      <c r="B70" s="11" t="s">
        <v>47</v>
      </c>
      <c r="C70" s="10" t="s">
        <v>8</v>
      </c>
      <c r="E70" s="35" t="s">
        <v>20</v>
      </c>
      <c r="G70" s="22" t="str">
        <f t="shared" si="7"/>
        <v/>
      </c>
    </row>
    <row r="71" spans="2:43" ht="30.75" thickBot="1" x14ac:dyDescent="0.3">
      <c r="B71" s="11"/>
      <c r="C71" s="198" t="s">
        <v>18</v>
      </c>
      <c r="D71" s="199"/>
      <c r="E71" s="15" t="s">
        <v>20</v>
      </c>
      <c r="F71" s="15" t="s">
        <v>21</v>
      </c>
      <c r="G71" s="15" t="s">
        <v>22</v>
      </c>
      <c r="H71" s="16" t="s">
        <v>23</v>
      </c>
      <c r="I71" s="35"/>
      <c r="J71" s="169"/>
      <c r="K71" s="169"/>
      <c r="L71" s="169"/>
      <c r="M71" s="169"/>
      <c r="N71" s="169"/>
      <c r="O71" s="169"/>
      <c r="P71" s="169"/>
      <c r="Q71" s="170"/>
      <c r="R71" s="170"/>
      <c r="S71" s="170"/>
      <c r="T71" s="170"/>
      <c r="U71" s="170"/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0"/>
      <c r="AK71" s="170"/>
      <c r="AL71" s="170"/>
      <c r="AM71" s="170"/>
      <c r="AN71" s="170"/>
      <c r="AO71" s="170"/>
      <c r="AP71" s="170"/>
      <c r="AQ71" s="170"/>
    </row>
    <row r="72" spans="2:43" ht="15.75" customHeight="1" thickBot="1" x14ac:dyDescent="0.3">
      <c r="C72" s="218" t="s">
        <v>48</v>
      </c>
      <c r="D72" s="219"/>
      <c r="E72" s="155"/>
      <c r="F72" s="156">
        <f>IF(E72&gt;AE72,AK72,IF(E72&gt;AD72,AJ72,IF(E72&gt;AC72,AI72,IF(E72&gt;AB72,AH72,IF(E72&gt;AA72,AG72,0)))))</f>
        <v>0</v>
      </c>
      <c r="G72" s="157" t="str">
        <f>IF(F72="","",IF(F72=0,"",E72/F72))</f>
        <v/>
      </c>
      <c r="H72" s="97">
        <f>IF(E72&gt;AE72,AQ72,IF(E72&gt;AD72,AP72,IF(E72&gt;AC72,AO72,IF(E72&gt;AB72,AN72,IF(E72&gt;AA72,AM72,0)))))</f>
        <v>0</v>
      </c>
      <c r="I72" s="36"/>
      <c r="J72" s="169"/>
      <c r="K72" s="169"/>
      <c r="L72" s="169"/>
      <c r="M72" s="169"/>
      <c r="N72" s="169"/>
      <c r="O72" s="169"/>
      <c r="P72" s="169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1">
        <v>39</v>
      </c>
      <c r="AB72" s="171">
        <v>79</v>
      </c>
      <c r="AC72" s="171">
        <v>119</v>
      </c>
      <c r="AD72" s="171">
        <v>159</v>
      </c>
      <c r="AE72" s="171">
        <v>199</v>
      </c>
      <c r="AF72" s="170"/>
      <c r="AG72" s="171">
        <v>1</v>
      </c>
      <c r="AH72" s="171">
        <v>2</v>
      </c>
      <c r="AI72" s="171">
        <v>3</v>
      </c>
      <c r="AJ72" s="171">
        <v>4</v>
      </c>
      <c r="AK72" s="171">
        <v>5</v>
      </c>
      <c r="AL72" s="170"/>
      <c r="AM72" s="171">
        <v>40</v>
      </c>
      <c r="AN72" s="171">
        <v>80</v>
      </c>
      <c r="AO72" s="171">
        <v>120</v>
      </c>
      <c r="AP72" s="171">
        <v>160</v>
      </c>
      <c r="AQ72" s="171">
        <v>200</v>
      </c>
    </row>
    <row r="73" spans="2:43" ht="15.75" customHeight="1" thickBot="1" x14ac:dyDescent="0.3">
      <c r="C73" s="216" t="s">
        <v>5</v>
      </c>
      <c r="D73" s="217"/>
      <c r="E73" s="107">
        <f>+SUM(E72:E72)</f>
        <v>0</v>
      </c>
      <c r="F73" s="107">
        <f>+SUM(F72:F72)</f>
        <v>0</v>
      </c>
      <c r="G73" s="107"/>
      <c r="H73" s="112">
        <f>+SUM(H72:H72)</f>
        <v>0</v>
      </c>
      <c r="I73" s="37"/>
      <c r="J73" s="169"/>
      <c r="K73" s="169"/>
      <c r="L73" s="169"/>
      <c r="M73" s="169"/>
      <c r="N73" s="169"/>
      <c r="O73" s="169"/>
      <c r="P73" s="169"/>
      <c r="Q73" s="170"/>
      <c r="R73" s="170"/>
      <c r="S73" s="170"/>
      <c r="T73" s="170"/>
      <c r="U73" s="170"/>
      <c r="V73" s="170"/>
      <c r="W73" s="170"/>
      <c r="X73" s="170"/>
      <c r="Y73" s="170"/>
      <c r="Z73" s="170"/>
      <c r="AA73" s="170"/>
      <c r="AB73" s="170"/>
      <c r="AC73" s="170"/>
      <c r="AD73" s="170"/>
      <c r="AE73" s="170"/>
      <c r="AF73" s="170"/>
      <c r="AG73" s="170"/>
      <c r="AH73" s="170"/>
      <c r="AI73" s="170"/>
      <c r="AJ73" s="170"/>
      <c r="AK73" s="170"/>
      <c r="AL73" s="170"/>
      <c r="AM73" s="170"/>
      <c r="AN73" s="170"/>
      <c r="AO73" s="170"/>
      <c r="AP73" s="170"/>
      <c r="AQ73" s="170"/>
    </row>
    <row r="74" spans="2:43" ht="15" customHeight="1" x14ac:dyDescent="0.25">
      <c r="I74"/>
      <c r="J74"/>
      <c r="K74"/>
      <c r="L74"/>
      <c r="M74"/>
      <c r="N74"/>
      <c r="O74"/>
      <c r="P74"/>
    </row>
    <row r="75" spans="2:43" ht="15.75" customHeight="1" thickBot="1" x14ac:dyDescent="0.3">
      <c r="K75" s="168"/>
      <c r="L75" s="168"/>
      <c r="M75" s="168"/>
      <c r="N75" s="168"/>
      <c r="O75" s="168"/>
      <c r="P75" s="168"/>
    </row>
    <row r="76" spans="2:43" ht="15" customHeight="1" x14ac:dyDescent="0.25">
      <c r="C76" s="225" t="s">
        <v>182</v>
      </c>
      <c r="D76" s="226"/>
      <c r="E76" s="212" t="s">
        <v>183</v>
      </c>
      <c r="F76" s="213"/>
      <c r="G76" s="214"/>
      <c r="H76" s="215"/>
      <c r="K76" s="168"/>
      <c r="L76" s="168"/>
      <c r="M76" s="168"/>
      <c r="N76" s="168"/>
      <c r="O76" s="168"/>
      <c r="P76" s="168"/>
    </row>
    <row r="77" spans="2:43" ht="15.75" thickBot="1" x14ac:dyDescent="0.3">
      <c r="C77" s="227"/>
      <c r="D77" s="228"/>
      <c r="E77" s="220"/>
      <c r="F77" s="221"/>
      <c r="G77" s="221"/>
      <c r="H77" s="222"/>
      <c r="K77" s="168"/>
      <c r="L77" s="168"/>
      <c r="M77" s="168"/>
      <c r="N77" s="168"/>
      <c r="O77" s="168"/>
      <c r="P77" s="168"/>
    </row>
  </sheetData>
  <sheetProtection algorithmName="SHA-512" hashValue="bndXzVqwZjAEpi0vSZfwMLQTwISGrg8Ie9WymPgIp04Ycufd6WmUykg/+SAJ7s+VUdDcDuE4ANa37euuFPQCGw==" saltValue="nzZg9Mz54h5aSacU+ADnng==" spinCount="100000" sheet="1" objects="1" scenarios="1"/>
  <mergeCells count="83">
    <mergeCell ref="B8:C8"/>
    <mergeCell ref="B9:C9"/>
    <mergeCell ref="B14:G14"/>
    <mergeCell ref="B15:G15"/>
    <mergeCell ref="D8:E8"/>
    <mergeCell ref="D9:E9"/>
    <mergeCell ref="E77:H77"/>
    <mergeCell ref="D11:F11"/>
    <mergeCell ref="B11:C11"/>
    <mergeCell ref="C76:D77"/>
    <mergeCell ref="J58:K58"/>
    <mergeCell ref="J59:K59"/>
    <mergeCell ref="B13:C13"/>
    <mergeCell ref="L68:M68"/>
    <mergeCell ref="E76:F76"/>
    <mergeCell ref="G76:H76"/>
    <mergeCell ref="C73:D73"/>
    <mergeCell ref="C72:D72"/>
    <mergeCell ref="J2:K2"/>
    <mergeCell ref="C71:D71"/>
    <mergeCell ref="C20:C28"/>
    <mergeCell ref="C61:C69"/>
    <mergeCell ref="C40:C50"/>
    <mergeCell ref="C29:C39"/>
    <mergeCell ref="B2:G2"/>
    <mergeCell ref="B3:G3"/>
    <mergeCell ref="B4:G4"/>
    <mergeCell ref="B5:G5"/>
    <mergeCell ref="B6:G6"/>
    <mergeCell ref="B12:C12"/>
    <mergeCell ref="D12:F12"/>
    <mergeCell ref="J8:K8"/>
    <mergeCell ref="J68:K68"/>
    <mergeCell ref="J9:M9"/>
    <mergeCell ref="AA18:AE18"/>
    <mergeCell ref="AG18:AK18"/>
    <mergeCell ref="AM18:AQ18"/>
    <mergeCell ref="T25:U25"/>
    <mergeCell ref="T26:U26"/>
    <mergeCell ref="S18:Y18"/>
    <mergeCell ref="S60:Y60"/>
    <mergeCell ref="S50:Y50"/>
    <mergeCell ref="S39:Y39"/>
    <mergeCell ref="U34:V34"/>
    <mergeCell ref="U35:V35"/>
    <mergeCell ref="U46:V46"/>
    <mergeCell ref="S46:T46"/>
    <mergeCell ref="U59:V59"/>
    <mergeCell ref="S59:T59"/>
    <mergeCell ref="U45:V45"/>
    <mergeCell ref="S45:T45"/>
    <mergeCell ref="S68:T68"/>
    <mergeCell ref="U68:V68"/>
    <mergeCell ref="C51:C60"/>
    <mergeCell ref="J56:K56"/>
    <mergeCell ref="L56:M56"/>
    <mergeCell ref="S56:T56"/>
    <mergeCell ref="U56:V56"/>
    <mergeCell ref="J57:K57"/>
    <mergeCell ref="L57:M57"/>
    <mergeCell ref="S57:T57"/>
    <mergeCell ref="U57:V57"/>
    <mergeCell ref="L58:M58"/>
    <mergeCell ref="S58:T58"/>
    <mergeCell ref="U58:V58"/>
    <mergeCell ref="J66:K66"/>
    <mergeCell ref="L66:M66"/>
    <mergeCell ref="S66:T66"/>
    <mergeCell ref="U66:V66"/>
    <mergeCell ref="J67:K67"/>
    <mergeCell ref="L67:M67"/>
    <mergeCell ref="S67:T67"/>
    <mergeCell ref="U67:V67"/>
    <mergeCell ref="J5:K5"/>
    <mergeCell ref="T27:U27"/>
    <mergeCell ref="S28:Y28"/>
    <mergeCell ref="J34:K34"/>
    <mergeCell ref="J35:K35"/>
    <mergeCell ref="L34:M34"/>
    <mergeCell ref="L35:M35"/>
    <mergeCell ref="J6:K6"/>
    <mergeCell ref="J7:K7"/>
    <mergeCell ref="J10:M10"/>
  </mergeCells>
  <conditionalFormatting sqref="D11:F12">
    <cfRule type="containsText" dxfId="1" priority="4" operator="containsText" text="CODIGO INCORRECTO">
      <formula>NOT(ISERROR(SEARCH("CODIGO INCORRECTO",D11)))</formula>
    </cfRule>
  </conditionalFormatting>
  <pageMargins left="0.27559055118110237" right="0.31496062992125984" top="0.35433070866141736" bottom="0.35433070866141736" header="0.19685039370078741" footer="0.19685039370078741"/>
  <pageSetup scale="70" fitToHeight="0" orientation="landscape" r:id="rId1"/>
  <rowBreaks count="1" manualBreakCount="1">
    <brk id="50" max="14" man="1"/>
  </rowBreaks>
  <colBreaks count="1" manualBreakCount="1">
    <brk id="16" max="1048575" man="1"/>
  </colBreaks>
  <ignoredErrors>
    <ignoredError sqref="N36 K36:K37 K47 N47 F60:H6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workbookViewId="0">
      <selection activeCell="A12" sqref="A12:XFD12"/>
    </sheetView>
  </sheetViews>
  <sheetFormatPr baseColWidth="10" defaultRowHeight="15" x14ac:dyDescent="0.25"/>
  <cols>
    <col min="2" max="2" width="28.42578125" bestFit="1" customWidth="1"/>
    <col min="3" max="3" width="28.42578125" customWidth="1"/>
    <col min="4" max="5" width="11.42578125" customWidth="1"/>
    <col min="6" max="6" width="30.7109375" customWidth="1"/>
    <col min="7" max="7" width="18" customWidth="1"/>
    <col min="8" max="8" width="27" customWidth="1"/>
    <col min="9" max="14" width="11.42578125" customWidth="1"/>
    <col min="17" max="17" width="45.7109375" customWidth="1"/>
  </cols>
  <sheetData>
    <row r="1" spans="1:14" ht="15.75" thickBot="1" x14ac:dyDescent="0.3">
      <c r="A1" s="25" t="s">
        <v>51</v>
      </c>
      <c r="B1" s="25" t="s">
        <v>179</v>
      </c>
      <c r="C1" s="25" t="s">
        <v>173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6" t="s">
        <v>58</v>
      </c>
      <c r="K1" s="25" t="s">
        <v>59</v>
      </c>
      <c r="L1" s="25" t="s">
        <v>60</v>
      </c>
      <c r="M1" s="25" t="s">
        <v>61</v>
      </c>
      <c r="N1" s="25" t="s">
        <v>62</v>
      </c>
    </row>
    <row r="2" spans="1:14" x14ac:dyDescent="0.25">
      <c r="A2" s="28">
        <v>4234</v>
      </c>
      <c r="B2" s="24" t="s">
        <v>85</v>
      </c>
      <c r="C2" s="24" t="s">
        <v>175</v>
      </c>
      <c r="D2" s="27" t="s">
        <v>64</v>
      </c>
      <c r="E2" s="24" t="s">
        <v>65</v>
      </c>
      <c r="F2" s="24" t="s">
        <v>86</v>
      </c>
      <c r="G2" s="24" t="s">
        <v>87</v>
      </c>
      <c r="H2" s="24" t="s">
        <v>88</v>
      </c>
      <c r="I2" s="24" t="s">
        <v>68</v>
      </c>
      <c r="J2" s="24" t="s">
        <v>69</v>
      </c>
      <c r="K2" s="24" t="s">
        <v>89</v>
      </c>
      <c r="L2" s="24">
        <v>22241729</v>
      </c>
      <c r="M2" s="24">
        <v>316</v>
      </c>
      <c r="N2" s="24">
        <v>0</v>
      </c>
    </row>
    <row r="3" spans="1:14" x14ac:dyDescent="0.25">
      <c r="A3" s="28">
        <v>4235</v>
      </c>
      <c r="B3" s="24" t="s">
        <v>90</v>
      </c>
      <c r="C3" s="24" t="s">
        <v>175</v>
      </c>
      <c r="D3" s="27" t="s">
        <v>64</v>
      </c>
      <c r="E3" s="24" t="s">
        <v>65</v>
      </c>
      <c r="F3" s="24" t="s">
        <v>86</v>
      </c>
      <c r="G3" s="24" t="s">
        <v>87</v>
      </c>
      <c r="H3" s="24" t="s">
        <v>88</v>
      </c>
      <c r="I3" s="24" t="s">
        <v>68</v>
      </c>
      <c r="J3" s="24" t="s">
        <v>69</v>
      </c>
      <c r="K3" s="24" t="s">
        <v>91</v>
      </c>
      <c r="L3" s="24">
        <v>22344478</v>
      </c>
      <c r="M3" s="24">
        <v>63</v>
      </c>
      <c r="N3" s="24">
        <v>0</v>
      </c>
    </row>
    <row r="4" spans="1:14" x14ac:dyDescent="0.25">
      <c r="A4" s="28">
        <v>4236</v>
      </c>
      <c r="B4" s="24" t="s">
        <v>92</v>
      </c>
      <c r="C4" s="24" t="s">
        <v>175</v>
      </c>
      <c r="D4" s="27" t="s">
        <v>64</v>
      </c>
      <c r="E4" s="24" t="s">
        <v>65</v>
      </c>
      <c r="F4" s="24" t="s">
        <v>86</v>
      </c>
      <c r="G4" s="24" t="s">
        <v>87</v>
      </c>
      <c r="H4" s="24" t="s">
        <v>93</v>
      </c>
      <c r="I4" s="24" t="s">
        <v>68</v>
      </c>
      <c r="J4" s="24" t="s">
        <v>69</v>
      </c>
      <c r="K4" s="24" t="s">
        <v>94</v>
      </c>
      <c r="L4" s="24">
        <v>22344478</v>
      </c>
      <c r="M4" s="24">
        <v>81</v>
      </c>
      <c r="N4" s="24">
        <v>0</v>
      </c>
    </row>
    <row r="5" spans="1:14" x14ac:dyDescent="0.25">
      <c r="A5" s="28">
        <v>4237</v>
      </c>
      <c r="B5" s="24" t="s">
        <v>106</v>
      </c>
      <c r="C5" s="24" t="s">
        <v>176</v>
      </c>
      <c r="D5" s="27" t="s">
        <v>98</v>
      </c>
      <c r="E5" s="24" t="s">
        <v>65</v>
      </c>
      <c r="F5" s="24" t="s">
        <v>107</v>
      </c>
      <c r="G5" s="24" t="s">
        <v>108</v>
      </c>
      <c r="H5" s="24" t="s">
        <v>108</v>
      </c>
      <c r="I5" s="24" t="s">
        <v>68</v>
      </c>
      <c r="J5" s="24" t="s">
        <v>69</v>
      </c>
      <c r="K5" s="24" t="s">
        <v>109</v>
      </c>
      <c r="L5" s="24">
        <v>22824404</v>
      </c>
      <c r="M5" s="24">
        <v>145</v>
      </c>
      <c r="N5" s="24">
        <v>0</v>
      </c>
    </row>
    <row r="6" spans="1:14" x14ac:dyDescent="0.25">
      <c r="A6" s="28">
        <v>4238</v>
      </c>
      <c r="B6" s="24" t="s">
        <v>63</v>
      </c>
      <c r="C6" s="24" t="s">
        <v>174</v>
      </c>
      <c r="D6" s="27" t="s">
        <v>64</v>
      </c>
      <c r="E6" s="24" t="s">
        <v>65</v>
      </c>
      <c r="F6" s="24" t="s">
        <v>65</v>
      </c>
      <c r="G6" s="24" t="s">
        <v>66</v>
      </c>
      <c r="H6" s="24" t="s">
        <v>67</v>
      </c>
      <c r="I6" s="24" t="s">
        <v>68</v>
      </c>
      <c r="J6" s="24" t="s">
        <v>69</v>
      </c>
      <c r="K6" s="24" t="s">
        <v>70</v>
      </c>
      <c r="L6" s="24">
        <v>22586960</v>
      </c>
      <c r="M6" s="24">
        <v>0</v>
      </c>
      <c r="N6" s="24">
        <v>472</v>
      </c>
    </row>
    <row r="7" spans="1:14" x14ac:dyDescent="0.25">
      <c r="A7" s="28">
        <v>4239</v>
      </c>
      <c r="B7" s="24" t="s">
        <v>97</v>
      </c>
      <c r="C7" s="24" t="s">
        <v>175</v>
      </c>
      <c r="D7" s="27" t="s">
        <v>98</v>
      </c>
      <c r="E7" s="24" t="s">
        <v>65</v>
      </c>
      <c r="F7" s="24" t="s">
        <v>99</v>
      </c>
      <c r="G7" s="24" t="s">
        <v>100</v>
      </c>
      <c r="H7" s="24" t="s">
        <v>100</v>
      </c>
      <c r="I7" s="24" t="s">
        <v>68</v>
      </c>
      <c r="J7" s="24" t="s">
        <v>69</v>
      </c>
      <c r="K7" s="24" t="s">
        <v>101</v>
      </c>
      <c r="L7" s="24">
        <v>22352222</v>
      </c>
      <c r="M7" s="24">
        <v>243</v>
      </c>
      <c r="N7" s="24">
        <v>0</v>
      </c>
    </row>
    <row r="8" spans="1:14" x14ac:dyDescent="0.25">
      <c r="A8" s="28">
        <v>4240</v>
      </c>
      <c r="B8" s="24" t="s">
        <v>102</v>
      </c>
      <c r="C8" s="24" t="s">
        <v>176</v>
      </c>
      <c r="D8" s="27" t="s">
        <v>64</v>
      </c>
      <c r="E8" s="24" t="s">
        <v>65</v>
      </c>
      <c r="F8" s="24" t="s">
        <v>65</v>
      </c>
      <c r="G8" s="24" t="s">
        <v>103</v>
      </c>
      <c r="H8" s="24" t="s">
        <v>104</v>
      </c>
      <c r="I8" s="24" t="s">
        <v>68</v>
      </c>
      <c r="J8" s="24" t="s">
        <v>69</v>
      </c>
      <c r="K8" s="24" t="s">
        <v>105</v>
      </c>
      <c r="L8" s="24">
        <v>22230153</v>
      </c>
      <c r="M8" s="24">
        <v>204</v>
      </c>
      <c r="N8" s="24">
        <v>50</v>
      </c>
    </row>
    <row r="9" spans="1:14" x14ac:dyDescent="0.25">
      <c r="A9" s="28">
        <v>4241</v>
      </c>
      <c r="B9" s="24" t="s">
        <v>76</v>
      </c>
      <c r="C9" s="24" t="s">
        <v>174</v>
      </c>
      <c r="D9" s="27" t="s">
        <v>77</v>
      </c>
      <c r="E9" s="24" t="s">
        <v>65</v>
      </c>
      <c r="F9" s="24" t="s">
        <v>65</v>
      </c>
      <c r="G9" s="24" t="s">
        <v>78</v>
      </c>
      <c r="H9" s="24" t="s">
        <v>79</v>
      </c>
      <c r="I9" s="24" t="s">
        <v>80</v>
      </c>
      <c r="J9" s="24" t="s">
        <v>69</v>
      </c>
      <c r="K9" s="24" t="s">
        <v>81</v>
      </c>
      <c r="L9" s="24">
        <v>22505047</v>
      </c>
      <c r="M9" s="24">
        <v>49</v>
      </c>
      <c r="N9" s="24">
        <v>0</v>
      </c>
    </row>
    <row r="10" spans="1:14" x14ac:dyDescent="0.25">
      <c r="A10" s="28">
        <v>4242</v>
      </c>
      <c r="B10" s="24" t="s">
        <v>82</v>
      </c>
      <c r="C10" s="24" t="s">
        <v>174</v>
      </c>
      <c r="D10" s="27" t="s">
        <v>77</v>
      </c>
      <c r="E10" s="24" t="s">
        <v>65</v>
      </c>
      <c r="F10" s="24" t="s">
        <v>65</v>
      </c>
      <c r="G10" s="24" t="s">
        <v>78</v>
      </c>
      <c r="H10" s="24" t="s">
        <v>83</v>
      </c>
      <c r="I10" s="24" t="s">
        <v>68</v>
      </c>
      <c r="J10" s="24" t="s">
        <v>69</v>
      </c>
      <c r="K10" s="24" t="s">
        <v>84</v>
      </c>
      <c r="L10" s="24">
        <v>22262545</v>
      </c>
      <c r="M10" s="24">
        <v>155</v>
      </c>
      <c r="N10" s="24">
        <v>0</v>
      </c>
    </row>
    <row r="11" spans="1:14" x14ac:dyDescent="0.25">
      <c r="A11" s="28">
        <v>4273</v>
      </c>
      <c r="B11" s="24" t="s">
        <v>71</v>
      </c>
      <c r="C11" s="24" t="s">
        <v>174</v>
      </c>
      <c r="D11" s="27" t="s">
        <v>72</v>
      </c>
      <c r="E11" s="24" t="s">
        <v>65</v>
      </c>
      <c r="F11" s="24" t="s">
        <v>65</v>
      </c>
      <c r="G11" s="24" t="s">
        <v>73</v>
      </c>
      <c r="H11" s="24" t="s">
        <v>74</v>
      </c>
      <c r="I11" s="24" t="s">
        <v>68</v>
      </c>
      <c r="J11" s="24" t="s">
        <v>69</v>
      </c>
      <c r="K11" s="24" t="s">
        <v>75</v>
      </c>
      <c r="L11" s="24">
        <v>22224651</v>
      </c>
      <c r="M11" s="24">
        <v>0</v>
      </c>
      <c r="N11" s="24">
        <v>114</v>
      </c>
    </row>
    <row r="12" spans="1:14" x14ac:dyDescent="0.25">
      <c r="A12" s="28">
        <v>4298</v>
      </c>
      <c r="B12" s="24" t="s">
        <v>95</v>
      </c>
      <c r="C12" s="24" t="s">
        <v>175</v>
      </c>
      <c r="D12" s="27" t="s">
        <v>64</v>
      </c>
      <c r="E12" s="24" t="s">
        <v>65</v>
      </c>
      <c r="F12" s="24" t="s">
        <v>86</v>
      </c>
      <c r="G12" s="24" t="s">
        <v>87</v>
      </c>
      <c r="H12" s="24" t="s">
        <v>87</v>
      </c>
      <c r="I12" s="24" t="s">
        <v>68</v>
      </c>
      <c r="J12" s="24" t="s">
        <v>69</v>
      </c>
      <c r="K12" s="24" t="s">
        <v>96</v>
      </c>
      <c r="L12" s="24">
        <v>22256018</v>
      </c>
      <c r="M12" s="24">
        <v>172</v>
      </c>
      <c r="N12" s="24">
        <v>20</v>
      </c>
    </row>
    <row r="13" spans="1:14" x14ac:dyDescent="0.25">
      <c r="A13" s="28">
        <v>4352</v>
      </c>
      <c r="B13" s="24" t="s">
        <v>110</v>
      </c>
      <c r="C13" s="24" t="s">
        <v>111</v>
      </c>
      <c r="D13" s="27" t="s">
        <v>64</v>
      </c>
      <c r="E13" s="24" t="s">
        <v>65</v>
      </c>
      <c r="F13" s="24" t="s">
        <v>111</v>
      </c>
      <c r="G13" s="24" t="s">
        <v>111</v>
      </c>
      <c r="H13" s="24" t="s">
        <v>112</v>
      </c>
      <c r="I13" s="24" t="s">
        <v>68</v>
      </c>
      <c r="J13" s="24" t="s">
        <v>69</v>
      </c>
      <c r="K13" s="24" t="s">
        <v>113</v>
      </c>
      <c r="L13" s="24">
        <v>22596220</v>
      </c>
      <c r="M13" s="24">
        <v>221</v>
      </c>
      <c r="N13" s="24">
        <v>24</v>
      </c>
    </row>
    <row r="14" spans="1:14" x14ac:dyDescent="0.25">
      <c r="A14" s="28">
        <v>4402</v>
      </c>
      <c r="B14" s="24" t="s">
        <v>121</v>
      </c>
      <c r="C14" s="24" t="s">
        <v>122</v>
      </c>
      <c r="D14" s="27" t="s">
        <v>64</v>
      </c>
      <c r="E14" s="24" t="s">
        <v>65</v>
      </c>
      <c r="F14" s="24" t="s">
        <v>122</v>
      </c>
      <c r="G14" s="24" t="s">
        <v>123</v>
      </c>
      <c r="H14" s="24" t="s">
        <v>124</v>
      </c>
      <c r="I14" s="24" t="s">
        <v>68</v>
      </c>
      <c r="J14" s="24" t="s">
        <v>69</v>
      </c>
      <c r="K14" s="24" t="s">
        <v>125</v>
      </c>
      <c r="L14" s="24">
        <v>27710573</v>
      </c>
      <c r="M14" s="24">
        <v>202</v>
      </c>
      <c r="N14" s="24">
        <v>202</v>
      </c>
    </row>
    <row r="15" spans="1:14" x14ac:dyDescent="0.25">
      <c r="A15" s="28">
        <v>4439</v>
      </c>
      <c r="B15" s="24" t="s">
        <v>126</v>
      </c>
      <c r="C15" s="24" t="s">
        <v>127</v>
      </c>
      <c r="D15" s="27" t="s">
        <v>64</v>
      </c>
      <c r="E15" s="24" t="s">
        <v>127</v>
      </c>
      <c r="F15" s="24" t="s">
        <v>127</v>
      </c>
      <c r="G15" s="24" t="s">
        <v>127</v>
      </c>
      <c r="H15" s="24" t="s">
        <v>128</v>
      </c>
      <c r="I15" s="24" t="s">
        <v>68</v>
      </c>
      <c r="J15" s="24" t="s">
        <v>69</v>
      </c>
      <c r="K15" s="24" t="s">
        <v>129</v>
      </c>
      <c r="L15" s="24">
        <v>24403727</v>
      </c>
      <c r="M15" s="24">
        <v>260</v>
      </c>
      <c r="N15" s="24">
        <v>17</v>
      </c>
    </row>
    <row r="16" spans="1:14" x14ac:dyDescent="0.25">
      <c r="A16" s="28">
        <v>4440</v>
      </c>
      <c r="B16" s="24" t="s">
        <v>130</v>
      </c>
      <c r="C16" s="24" t="s">
        <v>127</v>
      </c>
      <c r="D16" s="27" t="s">
        <v>131</v>
      </c>
      <c r="E16" s="24" t="s">
        <v>127</v>
      </c>
      <c r="F16" s="24" t="s">
        <v>132</v>
      </c>
      <c r="G16" s="24" t="s">
        <v>132</v>
      </c>
      <c r="H16" s="24" t="s">
        <v>133</v>
      </c>
      <c r="I16" s="24" t="s">
        <v>68</v>
      </c>
      <c r="J16" s="24" t="s">
        <v>69</v>
      </c>
      <c r="K16" s="24" t="s">
        <v>134</v>
      </c>
      <c r="L16" s="24">
        <v>24445802</v>
      </c>
      <c r="M16" s="24">
        <v>93</v>
      </c>
      <c r="N16" s="24">
        <v>0</v>
      </c>
    </row>
    <row r="17" spans="1:14" x14ac:dyDescent="0.25">
      <c r="A17" s="28">
        <v>4495</v>
      </c>
      <c r="B17" s="24" t="s">
        <v>135</v>
      </c>
      <c r="C17" s="24" t="s">
        <v>177</v>
      </c>
      <c r="D17" s="27" t="s">
        <v>64</v>
      </c>
      <c r="E17" s="24" t="s">
        <v>127</v>
      </c>
      <c r="F17" s="24" t="s">
        <v>136</v>
      </c>
      <c r="G17" s="24" t="s">
        <v>136</v>
      </c>
      <c r="H17" s="24" t="s">
        <v>137</v>
      </c>
      <c r="I17" s="24" t="s">
        <v>68</v>
      </c>
      <c r="J17" s="24" t="s">
        <v>69</v>
      </c>
      <c r="K17" s="24" t="s">
        <v>138</v>
      </c>
      <c r="L17" s="24">
        <v>24474878</v>
      </c>
      <c r="M17" s="24">
        <v>161</v>
      </c>
      <c r="N17" s="24">
        <v>0</v>
      </c>
    </row>
    <row r="18" spans="1:14" x14ac:dyDescent="0.25">
      <c r="A18" s="28">
        <v>4514</v>
      </c>
      <c r="B18" s="24" t="s">
        <v>139</v>
      </c>
      <c r="C18" s="24" t="s">
        <v>140</v>
      </c>
      <c r="D18" s="27" t="s">
        <v>77</v>
      </c>
      <c r="E18" s="24" t="s">
        <v>127</v>
      </c>
      <c r="F18" s="24" t="s">
        <v>140</v>
      </c>
      <c r="G18" s="24" t="s">
        <v>141</v>
      </c>
      <c r="H18" s="24" t="s">
        <v>142</v>
      </c>
      <c r="I18" s="24" t="s">
        <v>68</v>
      </c>
      <c r="J18" s="24" t="s">
        <v>69</v>
      </c>
      <c r="K18" s="24" t="s">
        <v>143</v>
      </c>
      <c r="L18" s="24">
        <v>24600453</v>
      </c>
      <c r="M18" s="24">
        <v>206</v>
      </c>
      <c r="N18" s="24">
        <v>0</v>
      </c>
    </row>
    <row r="19" spans="1:14" x14ac:dyDescent="0.25">
      <c r="A19" s="28">
        <v>4535</v>
      </c>
      <c r="B19" s="24" t="s">
        <v>187</v>
      </c>
      <c r="C19" s="24" t="s">
        <v>144</v>
      </c>
      <c r="D19" s="27" t="s">
        <v>64</v>
      </c>
      <c r="E19" s="24" t="s">
        <v>144</v>
      </c>
      <c r="F19" s="24" t="s">
        <v>144</v>
      </c>
      <c r="G19" s="24" t="s">
        <v>73</v>
      </c>
      <c r="H19" s="24" t="s">
        <v>145</v>
      </c>
      <c r="I19" s="24" t="s">
        <v>68</v>
      </c>
      <c r="J19" s="24" t="s">
        <v>69</v>
      </c>
      <c r="K19" s="24" t="s">
        <v>146</v>
      </c>
      <c r="L19" s="24">
        <v>25513316</v>
      </c>
      <c r="M19" s="24">
        <v>21</v>
      </c>
      <c r="N19" s="24">
        <v>0</v>
      </c>
    </row>
    <row r="20" spans="1:14" x14ac:dyDescent="0.25">
      <c r="A20" s="28">
        <v>4536</v>
      </c>
      <c r="B20" s="24" t="s">
        <v>147</v>
      </c>
      <c r="C20" s="24" t="s">
        <v>144</v>
      </c>
      <c r="D20" s="27" t="s">
        <v>98</v>
      </c>
      <c r="E20" s="24" t="s">
        <v>144</v>
      </c>
      <c r="F20" s="24" t="s">
        <v>148</v>
      </c>
      <c r="G20" s="24" t="s">
        <v>149</v>
      </c>
      <c r="H20" s="24" t="s">
        <v>150</v>
      </c>
      <c r="I20" s="24" t="s">
        <v>68</v>
      </c>
      <c r="J20" s="24" t="s">
        <v>69</v>
      </c>
      <c r="K20" s="24" t="s">
        <v>151</v>
      </c>
      <c r="L20" s="24">
        <v>25510155</v>
      </c>
      <c r="M20" s="24">
        <v>484</v>
      </c>
      <c r="N20" s="24">
        <v>0</v>
      </c>
    </row>
    <row r="21" spans="1:14" x14ac:dyDescent="0.25">
      <c r="A21" s="28">
        <v>4586</v>
      </c>
      <c r="B21" s="24" t="s">
        <v>152</v>
      </c>
      <c r="C21" s="24" t="s">
        <v>153</v>
      </c>
      <c r="D21" s="27" t="s">
        <v>72</v>
      </c>
      <c r="E21" s="24" t="s">
        <v>144</v>
      </c>
      <c r="F21" s="24" t="s">
        <v>153</v>
      </c>
      <c r="G21" s="24" t="s">
        <v>153</v>
      </c>
      <c r="H21" s="24" t="s">
        <v>154</v>
      </c>
      <c r="I21" s="24" t="s">
        <v>68</v>
      </c>
      <c r="J21" s="24" t="s">
        <v>69</v>
      </c>
      <c r="K21" s="24" t="s">
        <v>155</v>
      </c>
      <c r="L21" s="24">
        <v>25560516</v>
      </c>
      <c r="M21" s="24">
        <v>261</v>
      </c>
      <c r="N21" s="24">
        <v>0</v>
      </c>
    </row>
    <row r="22" spans="1:14" x14ac:dyDescent="0.25">
      <c r="A22" s="28">
        <v>4615</v>
      </c>
      <c r="B22" s="24" t="s">
        <v>156</v>
      </c>
      <c r="C22" s="24" t="s">
        <v>157</v>
      </c>
      <c r="D22" s="27" t="s">
        <v>64</v>
      </c>
      <c r="E22" s="24" t="s">
        <v>157</v>
      </c>
      <c r="F22" s="24" t="s">
        <v>149</v>
      </c>
      <c r="G22" s="24" t="s">
        <v>158</v>
      </c>
      <c r="H22" s="24" t="s">
        <v>158</v>
      </c>
      <c r="I22" s="24" t="s">
        <v>68</v>
      </c>
      <c r="J22" s="24" t="s">
        <v>69</v>
      </c>
      <c r="K22" s="24" t="s">
        <v>159</v>
      </c>
      <c r="L22" s="24">
        <v>22371784</v>
      </c>
      <c r="M22" s="24">
        <v>357</v>
      </c>
      <c r="N22" s="24">
        <v>0</v>
      </c>
    </row>
    <row r="23" spans="1:14" x14ac:dyDescent="0.25">
      <c r="A23" s="28">
        <v>4673</v>
      </c>
      <c r="B23" s="24" t="s">
        <v>160</v>
      </c>
      <c r="C23" s="24" t="s">
        <v>162</v>
      </c>
      <c r="D23" s="27" t="s">
        <v>72</v>
      </c>
      <c r="E23" s="24" t="s">
        <v>161</v>
      </c>
      <c r="F23" s="24" t="s">
        <v>162</v>
      </c>
      <c r="G23" s="24" t="s">
        <v>162</v>
      </c>
      <c r="H23" s="24" t="s">
        <v>163</v>
      </c>
      <c r="I23" s="24" t="s">
        <v>68</v>
      </c>
      <c r="J23" s="24" t="s">
        <v>69</v>
      </c>
      <c r="K23" s="24" t="s">
        <v>164</v>
      </c>
      <c r="L23" s="24">
        <v>26660508</v>
      </c>
      <c r="M23" s="24">
        <v>158</v>
      </c>
      <c r="N23" s="24">
        <v>0</v>
      </c>
    </row>
    <row r="24" spans="1:14" x14ac:dyDescent="0.25">
      <c r="A24" s="28">
        <v>4729</v>
      </c>
      <c r="B24" s="24" t="s">
        <v>188</v>
      </c>
      <c r="C24" s="24" t="s">
        <v>165</v>
      </c>
      <c r="D24" s="27" t="s">
        <v>64</v>
      </c>
      <c r="E24" s="24" t="s">
        <v>165</v>
      </c>
      <c r="F24" s="24" t="s">
        <v>165</v>
      </c>
      <c r="G24" s="24" t="s">
        <v>166</v>
      </c>
      <c r="H24" s="24" t="s">
        <v>166</v>
      </c>
      <c r="I24" s="24" t="s">
        <v>68</v>
      </c>
      <c r="J24" s="24" t="s">
        <v>69</v>
      </c>
      <c r="K24" s="24" t="s">
        <v>167</v>
      </c>
      <c r="L24" s="24">
        <v>26631682</v>
      </c>
      <c r="M24" s="24">
        <v>126</v>
      </c>
      <c r="N24" s="24">
        <v>0</v>
      </c>
    </row>
    <row r="25" spans="1:14" x14ac:dyDescent="0.25">
      <c r="A25" s="28">
        <v>5557</v>
      </c>
      <c r="B25" s="24" t="s">
        <v>114</v>
      </c>
      <c r="C25" s="24" t="s">
        <v>111</v>
      </c>
      <c r="D25" s="27" t="s">
        <v>115</v>
      </c>
      <c r="E25" s="24" t="s">
        <v>65</v>
      </c>
      <c r="F25" s="24" t="s">
        <v>116</v>
      </c>
      <c r="G25" s="24" t="s">
        <v>117</v>
      </c>
      <c r="H25" s="24" t="s">
        <v>118</v>
      </c>
      <c r="I25" s="24" t="s">
        <v>68</v>
      </c>
      <c r="J25" s="24" t="s">
        <v>119</v>
      </c>
      <c r="K25" s="24" t="s">
        <v>120</v>
      </c>
      <c r="L25" s="24">
        <v>24103894</v>
      </c>
      <c r="M25" s="24">
        <v>73</v>
      </c>
      <c r="N25" s="24">
        <v>22</v>
      </c>
    </row>
    <row r="26" spans="1:14" x14ac:dyDescent="0.25">
      <c r="A26" s="28">
        <v>6411</v>
      </c>
      <c r="B26" s="24" t="s">
        <v>168</v>
      </c>
      <c r="C26" s="24" t="s">
        <v>178</v>
      </c>
      <c r="D26" s="27" t="s">
        <v>98</v>
      </c>
      <c r="E26" s="24" t="s">
        <v>169</v>
      </c>
      <c r="F26" s="24" t="s">
        <v>170</v>
      </c>
      <c r="G26" s="24" t="s">
        <v>170</v>
      </c>
      <c r="H26" s="24" t="s">
        <v>171</v>
      </c>
      <c r="I26" s="24" t="s">
        <v>68</v>
      </c>
      <c r="J26" s="24" t="s">
        <v>69</v>
      </c>
      <c r="K26" s="24" t="s">
        <v>172</v>
      </c>
      <c r="L26" s="24">
        <v>27166304</v>
      </c>
      <c r="M26" s="24">
        <v>251</v>
      </c>
      <c r="N26" s="24">
        <v>0</v>
      </c>
    </row>
    <row r="29" spans="1:14" x14ac:dyDescent="0.25">
      <c r="B29" s="24" t="s">
        <v>200</v>
      </c>
    </row>
    <row r="30" spans="1:14" x14ac:dyDescent="0.25">
      <c r="A30" s="161" t="s">
        <v>201</v>
      </c>
      <c r="B30" s="161" t="s">
        <v>202</v>
      </c>
      <c r="C30" s="161" t="s">
        <v>203</v>
      </c>
      <c r="D30" s="161" t="s">
        <v>206</v>
      </c>
      <c r="E30" s="161" t="s">
        <v>203</v>
      </c>
      <c r="F30" s="161" t="s">
        <v>204</v>
      </c>
      <c r="G30" s="161" t="s">
        <v>17</v>
      </c>
      <c r="H30" s="161" t="s">
        <v>207</v>
      </c>
    </row>
    <row r="31" spans="1:14" x14ac:dyDescent="0.25">
      <c r="A31" s="162">
        <v>573</v>
      </c>
      <c r="B31" s="162">
        <v>4</v>
      </c>
      <c r="C31" s="162">
        <v>57</v>
      </c>
      <c r="D31" s="162">
        <v>4536</v>
      </c>
      <c r="E31" s="162">
        <v>50</v>
      </c>
      <c r="F31" s="19" t="s">
        <v>147</v>
      </c>
      <c r="G31" s="162">
        <v>8</v>
      </c>
      <c r="H31" s="162" t="s">
        <v>205</v>
      </c>
    </row>
  </sheetData>
  <sheetProtection algorithmName="SHA-512" hashValue="FeNvRvrKdNh3BY7nnqE0B/2JCCb3SiYbjgil4ka0rV3VUWW7XuF2kQNmV1cqPF4+eniVdBr4frm3aeXlfD1ETw==" saltValue="XNH+YETMldagJbLgKlUr0Q==" spinCount="100000" sheet="1" objects="1" scenarios="1"/>
  <sortState xmlns:xlrd2="http://schemas.microsoft.com/office/spreadsheetml/2017/richdata2" ref="A2:N26">
    <sortCondition ref="A2"/>
  </sortState>
  <conditionalFormatting sqref="D31:E3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CEE </vt:lpstr>
      <vt:lpstr>BASE DE DATOS</vt:lpstr>
      <vt:lpstr>'CEE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Vindas Valerio</dc:creator>
  <cp:lastModifiedBy>Sonia Rita Hidalgo Chinchilla</cp:lastModifiedBy>
  <cp:lastPrinted>2024-02-06T16:43:08Z</cp:lastPrinted>
  <dcterms:created xsi:type="dcterms:W3CDTF">2012-12-04T10:37:32Z</dcterms:created>
  <dcterms:modified xsi:type="dcterms:W3CDTF">2024-09-30T16:01:11Z</dcterms:modified>
</cp:coreProperties>
</file>